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vsd" ContentType="application/vnd.visio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757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tuxen\Desktop\"/>
    </mc:Choice>
  </mc:AlternateContent>
  <bookViews>
    <workbookView xWindow="0" yWindow="0" windowWidth="13800" windowHeight="4110"/>
  </bookViews>
  <sheets>
    <sheet name="All Funds" sheetId="1" r:id="rId1"/>
    <sheet name="GPR Funds" sheetId="5" r:id="rId2"/>
    <sheet name="By Fund" sheetId="4" r:id="rId3"/>
    <sheet name="By Functional Activity" sheetId="6" r:id="rId4"/>
  </sheets>
  <definedNames>
    <definedName name="_xlnm.Print_Area" localSheetId="0">'All Funds'!$A$1:$G$30</definedName>
  </definedNames>
  <calcPr calcId="171027"/>
</workbook>
</file>

<file path=xl/calcChain.xml><?xml version="1.0" encoding="utf-8"?>
<calcChain xmlns="http://schemas.openxmlformats.org/spreadsheetml/2006/main">
  <c r="L14" i="6" l="1"/>
  <c r="K14" i="6" s="1"/>
  <c r="L21" i="6" l="1"/>
  <c r="G22" i="1"/>
  <c r="L18" i="6" l="1"/>
  <c r="K19" i="6"/>
  <c r="I21" i="6"/>
  <c r="J21" i="6"/>
  <c r="L19" i="6"/>
  <c r="L17" i="6"/>
  <c r="L16" i="6"/>
  <c r="L6" i="6"/>
  <c r="L13" i="6"/>
  <c r="L12" i="6"/>
  <c r="L11" i="6"/>
  <c r="L10" i="6"/>
  <c r="L9" i="6"/>
  <c r="J14" i="6"/>
  <c r="G14" i="6" l="1"/>
  <c r="G21" i="6" s="1"/>
  <c r="F14" i="6"/>
  <c r="F21" i="6" s="1"/>
  <c r="E22" i="1" l="1"/>
  <c r="D22" i="1"/>
  <c r="C22" i="1"/>
  <c r="B22" i="1"/>
  <c r="G20" i="1"/>
  <c r="E21" i="5"/>
  <c r="D21" i="5"/>
  <c r="C21" i="5"/>
  <c r="B21" i="5"/>
  <c r="G19" i="5"/>
  <c r="E13" i="5" l="1"/>
  <c r="D13" i="5"/>
  <c r="E16" i="5"/>
  <c r="D16" i="5"/>
  <c r="D10" i="5" l="1"/>
  <c r="E9" i="5"/>
  <c r="D9" i="5"/>
  <c r="G10" i="5" l="1"/>
  <c r="G21" i="4"/>
  <c r="G20" i="4"/>
  <c r="E18" i="1"/>
  <c r="D18" i="1"/>
  <c r="E17" i="1"/>
  <c r="D17" i="1"/>
  <c r="E13" i="1"/>
  <c r="D13" i="1"/>
  <c r="B13" i="1"/>
  <c r="E12" i="1"/>
  <c r="D12" i="1"/>
  <c r="D11" i="1"/>
  <c r="G10" i="1"/>
  <c r="E10" i="1"/>
  <c r="D10" i="1"/>
  <c r="E9" i="1"/>
  <c r="D9" i="1"/>
  <c r="E14" i="5" l="1"/>
  <c r="C14" i="5"/>
  <c r="E14" i="1"/>
  <c r="B14" i="5"/>
  <c r="B14" i="1"/>
  <c r="D14" i="5"/>
  <c r="C14" i="6"/>
  <c r="C21" i="6" s="1"/>
  <c r="D14" i="6"/>
  <c r="D21" i="6" s="1"/>
  <c r="E14" i="6"/>
  <c r="E21" i="6" s="1"/>
  <c r="H14" i="6"/>
  <c r="H21" i="6" s="1"/>
  <c r="I14" i="6"/>
  <c r="B14" i="6"/>
  <c r="B21" i="6" s="1"/>
  <c r="D14" i="1" l="1"/>
  <c r="C14" i="1"/>
  <c r="G22" i="4"/>
  <c r="G14" i="1" l="1"/>
  <c r="E26" i="4"/>
  <c r="G12" i="4" l="1"/>
  <c r="D26" i="4"/>
  <c r="C26" i="4"/>
  <c r="G16" i="4"/>
  <c r="G8" i="4"/>
  <c r="G9" i="4"/>
  <c r="G15" i="4"/>
  <c r="G17" i="4"/>
  <c r="G18" i="4"/>
  <c r="G19" i="4"/>
  <c r="G23" i="4"/>
  <c r="G24" i="4"/>
  <c r="G7" i="4"/>
  <c r="G6" i="4"/>
  <c r="G6" i="5"/>
  <c r="G13" i="4" l="1"/>
  <c r="F26" i="4"/>
  <c r="G26" i="4" s="1"/>
  <c r="G14" i="4"/>
  <c r="G11" i="4"/>
  <c r="G10" i="4"/>
  <c r="G18" i="5"/>
  <c r="G16" i="5"/>
  <c r="G13" i="5"/>
  <c r="G12" i="5"/>
  <c r="G11" i="5"/>
  <c r="G9" i="5"/>
  <c r="G17" i="5"/>
  <c r="G21" i="5" l="1"/>
  <c r="F19" i="5" s="1"/>
  <c r="G14" i="5"/>
  <c r="K6" i="6" l="1"/>
  <c r="K11" i="6"/>
  <c r="K21" i="6"/>
  <c r="K9" i="6"/>
  <c r="K18" i="6"/>
  <c r="K12" i="6"/>
  <c r="K17" i="6"/>
  <c r="K10" i="6"/>
  <c r="K13" i="6"/>
  <c r="K16" i="6"/>
  <c r="F10" i="5"/>
  <c r="F6" i="5"/>
  <c r="F18" i="5"/>
  <c r="F11" i="5"/>
  <c r="F16" i="5"/>
  <c r="F12" i="5"/>
  <c r="F17" i="5"/>
  <c r="F13" i="5"/>
  <c r="F21" i="5"/>
  <c r="F14" i="5"/>
  <c r="F9" i="5"/>
  <c r="G9" i="1"/>
  <c r="G11" i="1"/>
  <c r="G12" i="1"/>
  <c r="G13" i="1"/>
  <c r="G17" i="1"/>
  <c r="G18" i="1"/>
  <c r="G19" i="1"/>
  <c r="G6" i="1"/>
  <c r="F10" i="1" l="1"/>
  <c r="F20" i="1"/>
  <c r="F14" i="1"/>
  <c r="F19" i="1"/>
  <c r="F12" i="1"/>
  <c r="F13" i="1"/>
  <c r="F18" i="1"/>
  <c r="F17" i="1"/>
  <c r="F11" i="1"/>
  <c r="F9" i="1"/>
  <c r="F22" i="1"/>
  <c r="F6" i="1"/>
</calcChain>
</file>

<file path=xl/sharedStrings.xml><?xml version="1.0" encoding="utf-8"?>
<sst xmlns="http://schemas.openxmlformats.org/spreadsheetml/2006/main" count="141" uniqueCount="82">
  <si>
    <t>All Funds Budget by Division &amp; College</t>
  </si>
  <si>
    <t>Division</t>
  </si>
  <si>
    <t>Unclassified</t>
  </si>
  <si>
    <t>Classified</t>
  </si>
  <si>
    <t>S&amp;E &amp; Capital</t>
  </si>
  <si>
    <t>Pct.</t>
  </si>
  <si>
    <t>Total</t>
  </si>
  <si>
    <t>Chancellor</t>
  </si>
  <si>
    <t>Academic Affairs</t>
  </si>
  <si>
    <t>Provost</t>
  </si>
  <si>
    <t>College of Business Administration</t>
  </si>
  <si>
    <t>College of Liberal Studies</t>
  </si>
  <si>
    <t>College of Science &amp; Health</t>
  </si>
  <si>
    <t>Total Academic Affairs</t>
  </si>
  <si>
    <t>Administration &amp; Finance</t>
  </si>
  <si>
    <t>Student Affairs</t>
  </si>
  <si>
    <t>University Advancement</t>
  </si>
  <si>
    <t>University-Wide</t>
  </si>
  <si>
    <t>Notes:</t>
  </si>
  <si>
    <t>GPR Budget by Division</t>
  </si>
  <si>
    <t>Fund</t>
  </si>
  <si>
    <t>Fund Source</t>
  </si>
  <si>
    <t>All Funds Budget Summary</t>
  </si>
  <si>
    <t>GPR-Comprehensives</t>
  </si>
  <si>
    <t>Energy Costs</t>
  </si>
  <si>
    <t>Academic Debt Service</t>
  </si>
  <si>
    <t>Auxiliary Debt Service</t>
  </si>
  <si>
    <t>Auxiliary Enterprises</t>
  </si>
  <si>
    <t>Academic Fees</t>
  </si>
  <si>
    <t>Private Grants &amp; Contracts</t>
  </si>
  <si>
    <t>General Operations Receipts</t>
  </si>
  <si>
    <t>Federal Perkins Loan</t>
  </si>
  <si>
    <t>Federal Pell Grants</t>
  </si>
  <si>
    <t>Direct Student Loans</t>
  </si>
  <si>
    <t>Federal Indirect Cost</t>
  </si>
  <si>
    <t>Minority &amp; Disadvantaged Programs</t>
  </si>
  <si>
    <t>Grad Advanced Opportunity Grants</t>
  </si>
  <si>
    <t>UG Lawton Minority Grants</t>
  </si>
  <si>
    <t>Instruction</t>
  </si>
  <si>
    <t>Research</t>
  </si>
  <si>
    <t>Student Services</t>
  </si>
  <si>
    <t>Institutional Support</t>
  </si>
  <si>
    <t>Public Service</t>
  </si>
  <si>
    <t>Academic Support</t>
  </si>
  <si>
    <t>Physical Plant</t>
  </si>
  <si>
    <t>Financial Aid</t>
  </si>
  <si>
    <t>All Funds Budget by Expenditure Function</t>
  </si>
  <si>
    <t>University of Wisconsin-La Crosse</t>
  </si>
  <si>
    <t>Fr. Benefits   &amp; Other</t>
  </si>
  <si>
    <t>Fr. Benefits    &amp; Other</t>
  </si>
  <si>
    <t>Fr. Benefits     &amp; Other</t>
  </si>
  <si>
    <t>Federal Ed Opportunity Grants</t>
  </si>
  <si>
    <t>Federal Ed Grants &amp; Contracts</t>
  </si>
  <si>
    <t xml:space="preserve">1. Fringe Benefits &amp; Other includes expenditure budgets for Debt Service, Sales Credits, and Financial Aid. </t>
  </si>
  <si>
    <t>Foundation Related Accounts</t>
  </si>
  <si>
    <t>School of Education</t>
  </si>
  <si>
    <t>Fiscal Year 2016-17</t>
  </si>
  <si>
    <t>102</t>
  </si>
  <si>
    <t>109</t>
  </si>
  <si>
    <t>110</t>
  </si>
  <si>
    <t>123</t>
  </si>
  <si>
    <t>128</t>
  </si>
  <si>
    <t>131</t>
  </si>
  <si>
    <t>133</t>
  </si>
  <si>
    <t>136</t>
  </si>
  <si>
    <t>144</t>
  </si>
  <si>
    <t>146</t>
  </si>
  <si>
    <t>147</t>
  </si>
  <si>
    <t>148</t>
  </si>
  <si>
    <t>149</t>
  </si>
  <si>
    <t>150</t>
  </si>
  <si>
    <t>231</t>
  </si>
  <si>
    <t>233</t>
  </si>
  <si>
    <t>402</t>
  </si>
  <si>
    <t>403</t>
  </si>
  <si>
    <t>406</t>
  </si>
  <si>
    <t>Academic Student Fees - Carryforward Contribution</t>
  </si>
  <si>
    <t>1. University-Wide is the budget category used to record expenditures for Fringe Benefits, Academic Building Debt Service, University</t>
  </si>
  <si>
    <t xml:space="preserve">    Reserves, Salary Savings, LMHSC Operations, Common Systems, and Liability, Property, and Worker's Compensation Insurance</t>
  </si>
  <si>
    <t xml:space="preserve">    Expenditure pools.</t>
  </si>
  <si>
    <t xml:space="preserve">2. Fringe Benefits &amp; Other includes expenditure budgets for Debt Service, Sales Credits, and Financial Aid. </t>
  </si>
  <si>
    <t>3. GPR Fringe Benefits and Debt Service are estimated.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</si>
</sst>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1" formatCode="_(* #,##0_);_(* \(#,##0\);_(* &quot;-&quot;_);_(@_)"/>
    <numFmt numFmtId="43" formatCode="_(* #,##0.00_);_(* \(#,##0.00\);_(* &quot;-&quot;??_);_(@_)"/>
    <numFmt numFmtId="164" formatCode="_(* #,##0_);_(* \(#,##0\);_(* &quot;-&quot;??_);_(@_)"/>
    <numFmt numFmtId="165" formatCode="#,##0_);[Red]\(#,##0\);_(* &quot;-&quot;_)"/>
  </numFmts>
  <fonts count="9" x14ac:knownFonts="1">
    <font>
      <sz val="11"/>
      <color theme="1"/>
      <name val="Calibri"/>
      <family val="2"/>
      <scheme val="minor"/>
    </font>
    <font>
      <b/>
      <sz val="10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0"/>
      <color rgb="FF000000"/>
      <name val="Arial"/>
      <family val="2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wrapText="1"/>
    </xf>
    <xf numFmtId="0" fontId="3" fillId="0" borderId="0" xfId="0" applyFont="1"/>
    <xf numFmtId="0" fontId="4" fillId="0" borderId="0" xfId="0" applyFont="1"/>
    <xf numFmtId="0" fontId="1" fillId="0" borderId="1" xfId="0" applyFont="1" applyBorder="1" applyAlignment="1">
      <alignment horizontal="left"/>
    </xf>
    <xf numFmtId="41" fontId="3" fillId="0" borderId="1" xfId="0" applyNumberFormat="1" applyFont="1" applyBorder="1"/>
    <xf numFmtId="10" fontId="3" fillId="0" borderId="1" xfId="0" applyNumberFormat="1" applyFont="1" applyBorder="1"/>
    <xf numFmtId="0" fontId="3" fillId="0" borderId="1" xfId="0" applyFont="1" applyBorder="1"/>
    <xf numFmtId="0" fontId="1" fillId="0" borderId="1" xfId="0" applyFont="1" applyBorder="1" applyAlignment="1">
      <alignment horizontal="center"/>
    </xf>
    <xf numFmtId="10" fontId="1" fillId="0" borderId="1" xfId="0" applyNumberFormat="1" applyFont="1" applyBorder="1"/>
    <xf numFmtId="41" fontId="3" fillId="0" borderId="0" xfId="0" applyNumberFormat="1" applyFont="1"/>
    <xf numFmtId="10" fontId="3" fillId="0" borderId="0" xfId="0" applyNumberFormat="1" applyFont="1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38" fontId="3" fillId="0" borderId="1" xfId="0" applyNumberFormat="1" applyFont="1" applyBorder="1"/>
    <xf numFmtId="38" fontId="1" fillId="0" borderId="1" xfId="0" applyNumberFormat="1" applyFont="1" applyBorder="1"/>
    <xf numFmtId="0" fontId="1" fillId="0" borderId="1" xfId="0" applyFont="1" applyBorder="1" applyAlignment="1">
      <alignment horizontal="left" indent="1"/>
    </xf>
    <xf numFmtId="38" fontId="3" fillId="0" borderId="0" xfId="0" applyNumberFormat="1" applyFont="1"/>
    <xf numFmtId="37" fontId="3" fillId="0" borderId="1" xfId="0" applyNumberFormat="1" applyFont="1" applyBorder="1"/>
    <xf numFmtId="164" fontId="3" fillId="0" borderId="1" xfId="1" applyNumberFormat="1" applyFont="1" applyBorder="1"/>
    <xf numFmtId="164" fontId="3" fillId="0" borderId="1" xfId="1" applyNumberFormat="1" applyFont="1" applyFill="1" applyBorder="1"/>
    <xf numFmtId="164" fontId="1" fillId="0" borderId="1" xfId="1" applyNumberFormat="1" applyFont="1" applyBorder="1"/>
    <xf numFmtId="0" fontId="7" fillId="0" borderId="1" xfId="0" applyFont="1" applyBorder="1"/>
    <xf numFmtId="38" fontId="7" fillId="0" borderId="1" xfId="0" applyNumberFormat="1" applyFont="1" applyBorder="1"/>
    <xf numFmtId="10" fontId="7" fillId="0" borderId="1" xfId="0" applyNumberFormat="1" applyFont="1" applyBorder="1"/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left"/>
    </xf>
    <xf numFmtId="41" fontId="7" fillId="0" borderId="1" xfId="0" applyNumberFormat="1" applyFont="1" applyBorder="1"/>
    <xf numFmtId="0" fontId="8" fillId="0" borderId="1" xfId="0" applyFont="1" applyBorder="1" applyAlignment="1">
      <alignment horizontal="left" indent="1"/>
    </xf>
    <xf numFmtId="0" fontId="8" fillId="0" borderId="1" xfId="0" applyFont="1" applyBorder="1" applyAlignment="1">
      <alignment horizontal="center"/>
    </xf>
    <xf numFmtId="38" fontId="8" fillId="0" borderId="1" xfId="0" applyNumberFormat="1" applyFont="1" applyBorder="1"/>
    <xf numFmtId="10" fontId="8" fillId="0" borderId="1" xfId="0" applyNumberFormat="1" applyFont="1" applyBorder="1"/>
    <xf numFmtId="165" fontId="6" fillId="0" borderId="1" xfId="0" applyNumberFormat="1" applyFont="1" applyBorder="1"/>
    <xf numFmtId="38" fontId="3" fillId="0" borderId="1" xfId="1" applyNumberFormat="1" applyFont="1" applyBorder="1"/>
    <xf numFmtId="0" fontId="1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/>
    <xf numFmtId="38" fontId="1" fillId="0" borderId="0" xfId="0" applyNumberFormat="1" applyFont="1"/>
    <xf numFmtId="0" fontId="6" fillId="0" borderId="1" xfId="0" applyFont="1" applyBorder="1" applyAlignment="1">
      <alignment horizontal="center"/>
    </xf>
    <xf numFmtId="0" fontId="1" fillId="0" borderId="2" xfId="0" applyFont="1" applyBorder="1" applyAlignment="1"/>
    <xf numFmtId="0" fontId="3" fillId="0" borderId="0" xfId="0" applyFont="1" applyAlignment="1">
      <alignment horizontal="left"/>
    </xf>
    <xf numFmtId="0" fontId="3" fillId="0" borderId="0" xfId="0" applyFont="1" applyAlignment="1"/>
    <xf numFmtId="0" fontId="1" fillId="0" borderId="0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3" fillId="0" borderId="0" xfId="0" applyFont="1" applyAlignment="1">
      <alignment horizontal="left"/>
    </xf>
    <xf numFmtId="0" fontId="1" fillId="0" borderId="0" xfId="0" applyFont="1" applyFill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0</xdr:row>
          <xdr:rowOff>57150</xdr:rowOff>
        </xdr:from>
        <xdr:to>
          <xdr:col>0</xdr:col>
          <xdr:colOff>1266825</xdr:colOff>
          <xdr:row>2</xdr:row>
          <xdr:rowOff>133350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0</xdr:row>
          <xdr:rowOff>57150</xdr:rowOff>
        </xdr:from>
        <xdr:to>
          <xdr:col>0</xdr:col>
          <xdr:colOff>1266825</xdr:colOff>
          <xdr:row>2</xdr:row>
          <xdr:rowOff>133350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57150</xdr:colOff>
          <xdr:row>0</xdr:row>
          <xdr:rowOff>66675</xdr:rowOff>
        </xdr:from>
        <xdr:to>
          <xdr:col>1</xdr:col>
          <xdr:colOff>590550</xdr:colOff>
          <xdr:row>2</xdr:row>
          <xdr:rowOff>142875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2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57150</xdr:colOff>
          <xdr:row>0</xdr:row>
          <xdr:rowOff>66675</xdr:rowOff>
        </xdr:from>
        <xdr:to>
          <xdr:col>0</xdr:col>
          <xdr:colOff>1304925</xdr:colOff>
          <xdr:row>2</xdr:row>
          <xdr:rowOff>142875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3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Microsoft_Visio_2003-2010_Drawing.vsd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Microsoft_Visio_2003-2010_Drawing1.vsd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oleObject" Target="../embeddings/Microsoft_Visio_2003-2010_Drawing2.vsd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1.emf"/><Relationship Id="rId4" Type="http://schemas.openxmlformats.org/officeDocument/2006/relationships/oleObject" Target="../embeddings/Microsoft_Visio_2003-2010_Drawing3.vsd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32"/>
  <sheetViews>
    <sheetView tabSelected="1" zoomScaleNormal="100" workbookViewId="0">
      <selection activeCell="H24" sqref="H24"/>
    </sheetView>
  </sheetViews>
  <sheetFormatPr defaultColWidth="9.140625" defaultRowHeight="15" x14ac:dyDescent="0.25"/>
  <cols>
    <col min="1" max="1" width="30.140625" style="5" customWidth="1"/>
    <col min="2" max="7" width="13.42578125" style="5" customWidth="1"/>
    <col min="8" max="8" width="10" style="5" bestFit="1" customWidth="1"/>
    <col min="9" max="10" width="9.140625" style="5"/>
    <col min="11" max="16384" width="9.140625" style="6"/>
  </cols>
  <sheetData>
    <row r="1" spans="1:10" s="2" customFormat="1" ht="13.5" customHeight="1" x14ac:dyDescent="0.25">
      <c r="A1" s="44" t="s">
        <v>47</v>
      </c>
      <c r="B1" s="44"/>
      <c r="C1" s="44"/>
      <c r="D1" s="44"/>
      <c r="E1" s="44"/>
      <c r="F1" s="44"/>
      <c r="G1" s="44"/>
      <c r="H1" s="1"/>
      <c r="I1" s="1"/>
      <c r="J1" s="1"/>
    </row>
    <row r="2" spans="1:10" s="2" customFormat="1" ht="13.5" customHeight="1" x14ac:dyDescent="0.25">
      <c r="A2" s="44" t="s">
        <v>0</v>
      </c>
      <c r="B2" s="44"/>
      <c r="C2" s="44"/>
      <c r="D2" s="44"/>
      <c r="E2" s="44"/>
      <c r="F2" s="44"/>
      <c r="G2" s="44"/>
      <c r="H2" s="1"/>
      <c r="I2" s="1"/>
      <c r="J2" s="1"/>
    </row>
    <row r="3" spans="1:10" s="2" customFormat="1" ht="13.5" customHeight="1" x14ac:dyDescent="0.25">
      <c r="A3" s="44" t="s">
        <v>56</v>
      </c>
      <c r="B3" s="44"/>
      <c r="C3" s="44"/>
      <c r="D3" s="44"/>
      <c r="E3" s="44"/>
      <c r="F3" s="44"/>
      <c r="G3" s="44"/>
      <c r="H3" s="1"/>
      <c r="I3" s="1"/>
      <c r="J3" s="1"/>
    </row>
    <row r="4" spans="1:10" s="2" customFormat="1" ht="13.5" customHeight="1" x14ac:dyDescent="0.25">
      <c r="A4" s="45"/>
      <c r="B4" s="45"/>
      <c r="C4" s="45"/>
      <c r="D4" s="45"/>
      <c r="E4" s="45"/>
      <c r="F4" s="45"/>
      <c r="G4" s="45"/>
      <c r="H4" s="1"/>
      <c r="I4" s="1"/>
      <c r="J4" s="1"/>
    </row>
    <row r="5" spans="1:10" ht="27.95" customHeight="1" x14ac:dyDescent="0.25">
      <c r="A5" s="3" t="s">
        <v>1</v>
      </c>
      <c r="B5" s="3" t="s">
        <v>2</v>
      </c>
      <c r="C5" s="3" t="s">
        <v>3</v>
      </c>
      <c r="D5" s="3" t="s">
        <v>4</v>
      </c>
      <c r="E5" s="3" t="s">
        <v>48</v>
      </c>
      <c r="F5" s="3" t="s">
        <v>5</v>
      </c>
      <c r="G5" s="3" t="s">
        <v>6</v>
      </c>
      <c r="H5" s="4"/>
    </row>
    <row r="6" spans="1:10" ht="13.5" customHeight="1" x14ac:dyDescent="0.25">
      <c r="A6" s="25" t="s">
        <v>7</v>
      </c>
      <c r="B6" s="26">
        <v>369658</v>
      </c>
      <c r="C6" s="26">
        <v>56894</v>
      </c>
      <c r="D6" s="26">
        <v>60900</v>
      </c>
      <c r="E6" s="8">
        <v>0</v>
      </c>
      <c r="F6" s="27">
        <f>G6/$G$22</f>
        <v>2.1496170453873297E-3</v>
      </c>
      <c r="G6" s="26">
        <f>B6+C6+D6+E6</f>
        <v>487452</v>
      </c>
      <c r="H6" s="4"/>
    </row>
    <row r="7" spans="1:10" ht="13.5" customHeight="1" x14ac:dyDescent="0.25">
      <c r="A7" s="28"/>
      <c r="B7" s="28"/>
      <c r="C7" s="28"/>
      <c r="D7" s="28"/>
      <c r="E7" s="28"/>
      <c r="F7" s="28"/>
      <c r="G7" s="28"/>
      <c r="H7" s="4"/>
    </row>
    <row r="8" spans="1:10" ht="13.5" customHeight="1" x14ac:dyDescent="0.25">
      <c r="A8" s="29" t="s">
        <v>8</v>
      </c>
      <c r="B8" s="30"/>
      <c r="C8" s="30"/>
      <c r="D8" s="30"/>
      <c r="E8" s="30"/>
      <c r="F8" s="27"/>
      <c r="G8" s="30"/>
    </row>
    <row r="9" spans="1:10" ht="13.5" customHeight="1" x14ac:dyDescent="0.25">
      <c r="A9" s="25" t="s">
        <v>9</v>
      </c>
      <c r="B9" s="26">
        <v>5922315</v>
      </c>
      <c r="C9" s="26">
        <v>1349796</v>
      </c>
      <c r="D9" s="26">
        <f>3655320+1050786</f>
        <v>4706106</v>
      </c>
      <c r="E9" s="26">
        <f>1151903+57381184</f>
        <v>58533087</v>
      </c>
      <c r="F9" s="27">
        <f t="shared" ref="F9:F14" si="0">G9/$G$22</f>
        <v>0.31094815688701205</v>
      </c>
      <c r="G9" s="26">
        <f t="shared" ref="G9:G20" si="1">B9+C9+D9+E9</f>
        <v>70511304</v>
      </c>
      <c r="I9" s="20"/>
    </row>
    <row r="10" spans="1:10" ht="13.5" customHeight="1" x14ac:dyDescent="0.25">
      <c r="A10" s="25" t="s">
        <v>55</v>
      </c>
      <c r="B10" s="26">
        <v>3073255</v>
      </c>
      <c r="C10" s="26">
        <v>370427</v>
      </c>
      <c r="D10" s="26">
        <f>1191532</f>
        <v>1191532</v>
      </c>
      <c r="E10" s="26">
        <f>588050</f>
        <v>588050</v>
      </c>
      <c r="F10" s="27">
        <f t="shared" si="0"/>
        <v>2.3034098387037093E-2</v>
      </c>
      <c r="G10" s="26">
        <f t="shared" si="1"/>
        <v>5223264</v>
      </c>
      <c r="I10" s="20"/>
    </row>
    <row r="11" spans="1:10" ht="13.5" customHeight="1" x14ac:dyDescent="0.25">
      <c r="A11" s="25" t="s">
        <v>10</v>
      </c>
      <c r="B11" s="26">
        <v>6578975</v>
      </c>
      <c r="C11" s="26">
        <v>321555</v>
      </c>
      <c r="D11" s="26">
        <f>439841</f>
        <v>439841</v>
      </c>
      <c r="E11" s="26">
        <v>697410</v>
      </c>
      <c r="F11" s="27">
        <f t="shared" si="0"/>
        <v>3.5445851170351983E-2</v>
      </c>
      <c r="G11" s="26">
        <f t="shared" si="1"/>
        <v>8037781</v>
      </c>
      <c r="I11" s="20"/>
    </row>
    <row r="12" spans="1:10" ht="13.5" customHeight="1" x14ac:dyDescent="0.25">
      <c r="A12" s="25" t="s">
        <v>11</v>
      </c>
      <c r="B12" s="26">
        <v>12795974</v>
      </c>
      <c r="C12" s="26">
        <v>645767</v>
      </c>
      <c r="D12" s="26">
        <f>859896</f>
        <v>859896</v>
      </c>
      <c r="E12" s="26">
        <f>1525847+1000</f>
        <v>1526847</v>
      </c>
      <c r="F12" s="27">
        <f t="shared" si="0"/>
        <v>6.9802111816221118E-2</v>
      </c>
      <c r="G12" s="26">
        <f t="shared" si="1"/>
        <v>15828484</v>
      </c>
      <c r="I12" s="20"/>
    </row>
    <row r="13" spans="1:10" ht="13.5" customHeight="1" x14ac:dyDescent="0.25">
      <c r="A13" s="25" t="s">
        <v>12</v>
      </c>
      <c r="B13" s="26">
        <f>16834564</f>
        <v>16834564</v>
      </c>
      <c r="C13" s="26">
        <v>778873</v>
      </c>
      <c r="D13" s="26">
        <f>2287172+39310</f>
        <v>2326482</v>
      </c>
      <c r="E13" s="26">
        <f>2039030+7000-15000</f>
        <v>2031030</v>
      </c>
      <c r="F13" s="27">
        <f t="shared" si="0"/>
        <v>9.6889799352009434E-2</v>
      </c>
      <c r="G13" s="26">
        <f t="shared" si="1"/>
        <v>21970949</v>
      </c>
      <c r="I13" s="20"/>
    </row>
    <row r="14" spans="1:10" ht="13.5" customHeight="1" x14ac:dyDescent="0.25">
      <c r="A14" s="31" t="s">
        <v>13</v>
      </c>
      <c r="B14" s="26">
        <f>SUM(B9:B13)</f>
        <v>45205083</v>
      </c>
      <c r="C14" s="26">
        <f t="shared" ref="C14:E14" si="2">SUM(C9:C13)</f>
        <v>3466418</v>
      </c>
      <c r="D14" s="26">
        <f t="shared" si="2"/>
        <v>9523857</v>
      </c>
      <c r="E14" s="26">
        <f t="shared" si="2"/>
        <v>63376424</v>
      </c>
      <c r="F14" s="27">
        <f t="shared" si="0"/>
        <v>0.53612001761263162</v>
      </c>
      <c r="G14" s="26">
        <f>B14+C14+D14+E14</f>
        <v>121571782</v>
      </c>
      <c r="I14" s="20"/>
    </row>
    <row r="15" spans="1:10" ht="13.5" customHeight="1" x14ac:dyDescent="0.25">
      <c r="A15" s="32"/>
      <c r="B15" s="26"/>
      <c r="C15" s="26"/>
      <c r="D15" s="26"/>
      <c r="E15" s="26"/>
      <c r="F15" s="27"/>
      <c r="G15" s="26"/>
    </row>
    <row r="16" spans="1:10" ht="13.5" customHeight="1" x14ac:dyDescent="0.25">
      <c r="A16" s="25"/>
      <c r="B16" s="26"/>
      <c r="C16" s="26"/>
      <c r="D16" s="26"/>
      <c r="E16" s="26"/>
      <c r="F16" s="27"/>
      <c r="G16" s="26"/>
    </row>
    <row r="17" spans="1:8" ht="13.5" customHeight="1" x14ac:dyDescent="0.25">
      <c r="A17" s="25" t="s">
        <v>14</v>
      </c>
      <c r="B17" s="26">
        <v>3825289</v>
      </c>
      <c r="C17" s="26">
        <v>7248523</v>
      </c>
      <c r="D17" s="26">
        <f>12115557+359993</f>
        <v>12475550</v>
      </c>
      <c r="E17" s="26">
        <f>638768-4259302+25000+588646</f>
        <v>-3006888</v>
      </c>
      <c r="F17" s="27">
        <f>G17/$G$22</f>
        <v>9.0590360209468909E-2</v>
      </c>
      <c r="G17" s="26">
        <f t="shared" si="1"/>
        <v>20542474</v>
      </c>
    </row>
    <row r="18" spans="1:8" ht="13.5" customHeight="1" x14ac:dyDescent="0.25">
      <c r="A18" s="25" t="s">
        <v>15</v>
      </c>
      <c r="B18" s="26">
        <v>6271112</v>
      </c>
      <c r="C18" s="26">
        <v>3862592</v>
      </c>
      <c r="D18" s="26">
        <f>19819782+97500</f>
        <v>19917282</v>
      </c>
      <c r="E18" s="26">
        <f>3353735-20355+103793+7488369</f>
        <v>10925542</v>
      </c>
      <c r="F18" s="27">
        <f>G18/$G$22</f>
        <v>0.18070259851142509</v>
      </c>
      <c r="G18" s="26">
        <f t="shared" si="1"/>
        <v>40976528</v>
      </c>
    </row>
    <row r="19" spans="1:8" ht="13.5" customHeight="1" x14ac:dyDescent="0.25">
      <c r="A19" s="25" t="s">
        <v>16</v>
      </c>
      <c r="B19" s="26">
        <v>1174173</v>
      </c>
      <c r="C19" s="26">
        <v>220936</v>
      </c>
      <c r="D19" s="26">
        <v>128207</v>
      </c>
      <c r="E19" s="26">
        <v>143161</v>
      </c>
      <c r="F19" s="27">
        <f>G19/$G$22</f>
        <v>7.3490053686228402E-3</v>
      </c>
      <c r="G19" s="26">
        <f t="shared" si="1"/>
        <v>1666477</v>
      </c>
    </row>
    <row r="20" spans="1:8" x14ac:dyDescent="0.25">
      <c r="A20" s="25" t="s">
        <v>17</v>
      </c>
      <c r="B20" s="26">
        <v>257640</v>
      </c>
      <c r="C20" s="26">
        <v>-123814</v>
      </c>
      <c r="D20" s="26">
        <v>9394686</v>
      </c>
      <c r="E20" s="26">
        <v>31989026</v>
      </c>
      <c r="F20" s="27">
        <f>G20/$G$22</f>
        <v>0.1830884012524642</v>
      </c>
      <c r="G20" s="26">
        <f t="shared" si="1"/>
        <v>41517538</v>
      </c>
    </row>
    <row r="21" spans="1:8" ht="13.5" customHeight="1" x14ac:dyDescent="0.25">
      <c r="A21" s="25"/>
      <c r="B21" s="26"/>
      <c r="C21" s="26"/>
      <c r="D21" s="26"/>
      <c r="E21" s="26"/>
      <c r="F21" s="27"/>
      <c r="G21" s="26"/>
    </row>
    <row r="22" spans="1:8" x14ac:dyDescent="0.25">
      <c r="A22" s="31" t="s">
        <v>6</v>
      </c>
      <c r="B22" s="33">
        <f>SUM(B14:B20) + B6</f>
        <v>57102955</v>
      </c>
      <c r="C22" s="33">
        <f>SUM(C14:C20) + C6</f>
        <v>14731549</v>
      </c>
      <c r="D22" s="33">
        <f>SUM(D14:D20) + D6</f>
        <v>51500482</v>
      </c>
      <c r="E22" s="33">
        <f>SUM(E14:E20) + E6</f>
        <v>103427265</v>
      </c>
      <c r="F22" s="34">
        <f>G22/$G$22</f>
        <v>1</v>
      </c>
      <c r="G22" s="33">
        <f>B22+C22+D22+E22</f>
        <v>226762251</v>
      </c>
    </row>
    <row r="23" spans="1:8" ht="13.5" customHeight="1" x14ac:dyDescent="0.25">
      <c r="B23" s="13"/>
      <c r="C23" s="13"/>
      <c r="D23" s="13"/>
      <c r="E23" s="13"/>
      <c r="F23" s="14"/>
      <c r="G23" s="13"/>
    </row>
    <row r="24" spans="1:8" ht="13.5" customHeight="1" x14ac:dyDescent="0.25">
      <c r="A24" s="5" t="s">
        <v>18</v>
      </c>
      <c r="B24" s="13"/>
      <c r="C24" s="13"/>
      <c r="D24" s="13"/>
      <c r="E24" s="13"/>
      <c r="F24" s="14"/>
      <c r="G24" s="13"/>
    </row>
    <row r="25" spans="1:8" ht="13.5" customHeight="1" x14ac:dyDescent="0.25">
      <c r="A25" s="5" t="s">
        <v>77</v>
      </c>
      <c r="F25" s="14"/>
    </row>
    <row r="26" spans="1:8" ht="13.5" customHeight="1" x14ac:dyDescent="0.25">
      <c r="A26" s="46" t="s">
        <v>78</v>
      </c>
      <c r="B26" s="46"/>
      <c r="C26" s="46"/>
      <c r="D26" s="46"/>
      <c r="E26" s="46"/>
      <c r="F26" s="46"/>
      <c r="G26" s="46"/>
    </row>
    <row r="27" spans="1:8" ht="13.5" customHeight="1" x14ac:dyDescent="0.25">
      <c r="A27" s="5" t="s">
        <v>79</v>
      </c>
    </row>
    <row r="28" spans="1:8" ht="13.5" customHeight="1" x14ac:dyDescent="0.25">
      <c r="A28" s="46" t="s">
        <v>80</v>
      </c>
      <c r="B28" s="46"/>
      <c r="C28" s="46"/>
      <c r="D28" s="46"/>
      <c r="E28" s="46"/>
      <c r="F28" s="46"/>
      <c r="G28" s="46"/>
      <c r="H28" s="46"/>
    </row>
    <row r="29" spans="1:8" ht="13.5" customHeight="1" x14ac:dyDescent="0.25">
      <c r="A29" s="46" t="s">
        <v>81</v>
      </c>
      <c r="B29" s="46"/>
      <c r="C29" s="46"/>
      <c r="D29" s="46"/>
      <c r="E29" s="46"/>
      <c r="F29" s="46"/>
      <c r="G29" s="46"/>
    </row>
    <row r="30" spans="1:8" ht="13.5" customHeight="1" x14ac:dyDescent="0.25">
      <c r="A30" s="46"/>
      <c r="B30" s="46"/>
      <c r="C30" s="46"/>
      <c r="D30" s="46"/>
      <c r="E30" s="46"/>
      <c r="F30" s="46"/>
      <c r="G30" s="46"/>
    </row>
    <row r="31" spans="1:8" ht="13.5" customHeight="1" x14ac:dyDescent="0.25"/>
    <row r="32" spans="1:8" ht="13.5" customHeight="1" x14ac:dyDescent="0.25"/>
  </sheetData>
  <mergeCells count="8">
    <mergeCell ref="A1:G1"/>
    <mergeCell ref="A2:G2"/>
    <mergeCell ref="A3:G3"/>
    <mergeCell ref="A4:G4"/>
    <mergeCell ref="A30:G30"/>
    <mergeCell ref="A29:G29"/>
    <mergeCell ref="A26:G26"/>
    <mergeCell ref="A28:H28"/>
  </mergeCells>
  <printOptions horizontalCentered="1"/>
  <pageMargins left="0.7" right="0.7" top="0.75" bottom="0.75" header="0.3" footer="0.3"/>
  <pageSetup scale="81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Visio.Drawing.11" shapeId="1025" r:id="rId4">
          <objectPr defaultSize="0" autoPict="0" r:id="rId5">
            <anchor moveWithCells="1" sizeWithCells="1">
              <from>
                <xdr:col>0</xdr:col>
                <xdr:colOff>19050</xdr:colOff>
                <xdr:row>0</xdr:row>
                <xdr:rowOff>57150</xdr:rowOff>
              </from>
              <to>
                <xdr:col>0</xdr:col>
                <xdr:colOff>1266825</xdr:colOff>
                <xdr:row>2</xdr:row>
                <xdr:rowOff>133350</xdr:rowOff>
              </to>
            </anchor>
          </objectPr>
        </oleObject>
      </mc:Choice>
      <mc:Fallback>
        <oleObject progId="Visio.Drawing.11" shapeId="10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30"/>
  <sheetViews>
    <sheetView zoomScaleNormal="100" workbookViewId="0">
      <selection activeCell="E21" sqref="E21"/>
    </sheetView>
  </sheetViews>
  <sheetFormatPr defaultColWidth="9.140625" defaultRowHeight="15" x14ac:dyDescent="0.25"/>
  <cols>
    <col min="1" max="1" width="30.7109375" style="5" customWidth="1"/>
    <col min="2" max="6" width="13.140625" style="5" customWidth="1"/>
    <col min="7" max="7" width="13.85546875" style="5" customWidth="1"/>
    <col min="8" max="8" width="10" style="5" bestFit="1" customWidth="1"/>
    <col min="9" max="10" width="9.140625" style="5"/>
    <col min="11" max="16384" width="9.140625" style="6"/>
  </cols>
  <sheetData>
    <row r="1" spans="1:10" s="2" customFormat="1" ht="13.5" customHeight="1" x14ac:dyDescent="0.25">
      <c r="A1" s="44" t="s">
        <v>47</v>
      </c>
      <c r="B1" s="44"/>
      <c r="C1" s="44"/>
      <c r="D1" s="44"/>
      <c r="E1" s="44"/>
      <c r="F1" s="44"/>
      <c r="G1" s="44"/>
      <c r="H1" s="1"/>
      <c r="I1" s="1"/>
      <c r="J1" s="1"/>
    </row>
    <row r="2" spans="1:10" s="2" customFormat="1" ht="13.5" customHeight="1" x14ac:dyDescent="0.25">
      <c r="A2" s="44" t="s">
        <v>19</v>
      </c>
      <c r="B2" s="44"/>
      <c r="C2" s="44"/>
      <c r="D2" s="44"/>
      <c r="E2" s="44"/>
      <c r="F2" s="44"/>
      <c r="G2" s="44"/>
      <c r="H2" s="1"/>
      <c r="I2" s="1"/>
      <c r="J2" s="1"/>
    </row>
    <row r="3" spans="1:10" s="2" customFormat="1" ht="13.5" customHeight="1" x14ac:dyDescent="0.25">
      <c r="A3" s="44" t="s">
        <v>56</v>
      </c>
      <c r="B3" s="44"/>
      <c r="C3" s="44"/>
      <c r="D3" s="44"/>
      <c r="E3" s="44"/>
      <c r="F3" s="44"/>
      <c r="G3" s="44"/>
      <c r="H3" s="1"/>
      <c r="I3" s="1"/>
      <c r="J3" s="1"/>
    </row>
    <row r="4" spans="1:10" s="2" customFormat="1" ht="13.5" customHeight="1" x14ac:dyDescent="0.25">
      <c r="A4" s="45"/>
      <c r="B4" s="45"/>
      <c r="C4" s="45"/>
      <c r="D4" s="45"/>
      <c r="E4" s="45"/>
      <c r="F4" s="45"/>
      <c r="G4" s="45"/>
      <c r="H4" s="1"/>
      <c r="I4" s="1"/>
      <c r="J4" s="1"/>
    </row>
    <row r="5" spans="1:10" ht="27.95" customHeight="1" x14ac:dyDescent="0.25">
      <c r="A5" s="3" t="s">
        <v>1</v>
      </c>
      <c r="B5" s="3" t="s">
        <v>2</v>
      </c>
      <c r="C5" s="3" t="s">
        <v>3</v>
      </c>
      <c r="D5" s="3" t="s">
        <v>4</v>
      </c>
      <c r="E5" s="37" t="s">
        <v>49</v>
      </c>
      <c r="F5" s="3" t="s">
        <v>5</v>
      </c>
      <c r="G5" s="3" t="s">
        <v>6</v>
      </c>
      <c r="H5" s="4"/>
    </row>
    <row r="6" spans="1:10" ht="13.5" customHeight="1" x14ac:dyDescent="0.25">
      <c r="A6" s="10" t="s">
        <v>7</v>
      </c>
      <c r="B6" s="17">
        <v>369658</v>
      </c>
      <c r="C6" s="17">
        <v>56894</v>
      </c>
      <c r="D6" s="17">
        <v>27000</v>
      </c>
      <c r="E6" s="17">
        <v>0</v>
      </c>
      <c r="F6" s="9">
        <f>G6/$G$21</f>
        <v>4.180755087036107E-3</v>
      </c>
      <c r="G6" s="17">
        <f>B6+C6+D6+E6</f>
        <v>453552</v>
      </c>
      <c r="H6" s="4"/>
    </row>
    <row r="7" spans="1:10" ht="13.5" customHeight="1" x14ac:dyDescent="0.25">
      <c r="A7" s="3"/>
      <c r="B7" s="3"/>
      <c r="C7" s="3"/>
      <c r="D7" s="3"/>
      <c r="E7" s="3"/>
      <c r="F7" s="3"/>
      <c r="G7" s="3"/>
      <c r="H7" s="4"/>
    </row>
    <row r="8" spans="1:10" ht="13.5" customHeight="1" x14ac:dyDescent="0.25">
      <c r="A8" s="7" t="s">
        <v>8</v>
      </c>
      <c r="B8" s="8"/>
      <c r="C8" s="8"/>
      <c r="D8" s="8"/>
      <c r="E8" s="8"/>
      <c r="F8" s="9"/>
      <c r="G8" s="8"/>
    </row>
    <row r="9" spans="1:10" ht="13.5" customHeight="1" x14ac:dyDescent="0.25">
      <c r="A9" s="10" t="s">
        <v>9</v>
      </c>
      <c r="B9" s="35">
        <v>4992956</v>
      </c>
      <c r="C9" s="35">
        <v>1111851</v>
      </c>
      <c r="D9" s="17">
        <f>1063242+1042556</f>
        <v>2105798</v>
      </c>
      <c r="E9" s="17">
        <f>735485+691978</f>
        <v>1427463</v>
      </c>
      <c r="F9" s="9">
        <f t="shared" ref="F9:F14" si="0">G9/$G$21</f>
        <v>8.8841856766588873E-2</v>
      </c>
      <c r="G9" s="17">
        <f t="shared" ref="G9:G21" si="1">B9+C9+D9+E9</f>
        <v>9638068</v>
      </c>
    </row>
    <row r="10" spans="1:10" ht="13.5" customHeight="1" x14ac:dyDescent="0.25">
      <c r="A10" s="10" t="s">
        <v>55</v>
      </c>
      <c r="B10" s="35">
        <v>2391842</v>
      </c>
      <c r="C10" s="35">
        <v>168999</v>
      </c>
      <c r="D10" s="17">
        <f>419729</f>
        <v>419729</v>
      </c>
      <c r="E10" s="17">
        <v>287054</v>
      </c>
      <c r="F10" s="9">
        <f t="shared" si="0"/>
        <v>3.0120329445182187E-2</v>
      </c>
      <c r="G10" s="17">
        <f t="shared" ref="G10" si="2">B10+C10+D10+E10</f>
        <v>3267624</v>
      </c>
    </row>
    <row r="11" spans="1:10" ht="13.5" customHeight="1" x14ac:dyDescent="0.25">
      <c r="A11" s="38" t="s">
        <v>10</v>
      </c>
      <c r="B11" s="35">
        <v>6395338</v>
      </c>
      <c r="C11" s="35">
        <v>242619</v>
      </c>
      <c r="D11" s="35">
        <v>325508</v>
      </c>
      <c r="E11" s="17">
        <v>625356</v>
      </c>
      <c r="F11" s="9">
        <f t="shared" si="0"/>
        <v>6.99522921304645E-2</v>
      </c>
      <c r="G11" s="17">
        <f t="shared" si="1"/>
        <v>7588821</v>
      </c>
    </row>
    <row r="12" spans="1:10" ht="13.5" customHeight="1" x14ac:dyDescent="0.25">
      <c r="A12" s="38" t="s">
        <v>11</v>
      </c>
      <c r="B12" s="35">
        <v>12780774</v>
      </c>
      <c r="C12" s="35">
        <v>628517</v>
      </c>
      <c r="D12" s="17">
        <v>703712</v>
      </c>
      <c r="E12" s="17">
        <v>1522256</v>
      </c>
      <c r="F12" s="9">
        <f t="shared" si="0"/>
        <v>0.14412280973598854</v>
      </c>
      <c r="G12" s="17">
        <f t="shared" si="1"/>
        <v>15635259</v>
      </c>
    </row>
    <row r="13" spans="1:10" ht="13.5" customHeight="1" x14ac:dyDescent="0.25">
      <c r="A13" s="38" t="s">
        <v>12</v>
      </c>
      <c r="B13" s="17">
        <v>16604785</v>
      </c>
      <c r="C13" s="17">
        <v>726211</v>
      </c>
      <c r="D13" s="17">
        <f>1809294+5260</f>
        <v>1814554</v>
      </c>
      <c r="E13" s="17">
        <f>7000+1951059</f>
        <v>1958059</v>
      </c>
      <c r="F13" s="9">
        <f t="shared" si="0"/>
        <v>0.1945290080995585</v>
      </c>
      <c r="G13" s="17">
        <f t="shared" si="1"/>
        <v>21103609</v>
      </c>
    </row>
    <row r="14" spans="1:10" s="2" customFormat="1" ht="13.5" customHeight="1" x14ac:dyDescent="0.25">
      <c r="A14" s="19" t="s">
        <v>13</v>
      </c>
      <c r="B14" s="18">
        <f>SUM(B9:B13)</f>
        <v>43165695</v>
      </c>
      <c r="C14" s="18">
        <f t="shared" ref="C14:E14" si="3">SUM(C9:C13)</f>
        <v>2878197</v>
      </c>
      <c r="D14" s="18">
        <f t="shared" si="3"/>
        <v>5369301</v>
      </c>
      <c r="E14" s="18">
        <f t="shared" si="3"/>
        <v>5820188</v>
      </c>
      <c r="F14" s="12">
        <f t="shared" si="0"/>
        <v>0.52756629617778261</v>
      </c>
      <c r="G14" s="18">
        <f t="shared" si="1"/>
        <v>57233381</v>
      </c>
      <c r="H14" s="1"/>
      <c r="I14" s="1"/>
      <c r="J14" s="1"/>
    </row>
    <row r="15" spans="1:10" ht="13.5" customHeight="1" x14ac:dyDescent="0.25">
      <c r="A15" s="11"/>
      <c r="B15" s="17"/>
      <c r="C15" s="17"/>
      <c r="D15" s="17"/>
      <c r="E15" s="17"/>
      <c r="F15" s="9"/>
      <c r="G15" s="17"/>
    </row>
    <row r="16" spans="1:10" ht="13.5" customHeight="1" x14ac:dyDescent="0.25">
      <c r="A16" s="38" t="s">
        <v>14</v>
      </c>
      <c r="B16" s="21">
        <v>3674582</v>
      </c>
      <c r="C16" s="21">
        <v>6800990</v>
      </c>
      <c r="D16" s="21">
        <f>7225608+83062</f>
        <v>7308670</v>
      </c>
      <c r="E16" s="17">
        <f>-1607435+337689</f>
        <v>-1269746</v>
      </c>
      <c r="F16" s="9">
        <f>G16/$G$21</f>
        <v>0.15222744726478427</v>
      </c>
      <c r="G16" s="17">
        <f t="shared" si="1"/>
        <v>16514496</v>
      </c>
    </row>
    <row r="17" spans="1:8" ht="13.5" customHeight="1" x14ac:dyDescent="0.25">
      <c r="A17" s="10" t="s">
        <v>15</v>
      </c>
      <c r="B17" s="21">
        <v>1908742</v>
      </c>
      <c r="C17" s="35">
        <v>204132</v>
      </c>
      <c r="D17" s="35">
        <v>152959</v>
      </c>
      <c r="E17" s="17">
        <v>317127</v>
      </c>
      <c r="F17" s="9">
        <f>G17/$G$21</f>
        <v>2.3809228400736369E-2</v>
      </c>
      <c r="G17" s="17">
        <f t="shared" si="1"/>
        <v>2582960</v>
      </c>
    </row>
    <row r="18" spans="1:8" ht="13.5" customHeight="1" x14ac:dyDescent="0.25">
      <c r="A18" s="38" t="s">
        <v>16</v>
      </c>
      <c r="B18" s="21">
        <v>995214</v>
      </c>
      <c r="C18" s="21">
        <v>177922</v>
      </c>
      <c r="D18" s="21">
        <v>117482</v>
      </c>
      <c r="E18" s="17">
        <v>59310</v>
      </c>
      <c r="F18" s="9">
        <f>G18/$G$21</f>
        <v>1.2443376620833946E-2</v>
      </c>
      <c r="G18" s="17">
        <f t="shared" si="1"/>
        <v>1349928</v>
      </c>
    </row>
    <row r="19" spans="1:8" ht="13.5" customHeight="1" x14ac:dyDescent="0.25">
      <c r="A19" s="38" t="s">
        <v>17</v>
      </c>
      <c r="B19" s="30">
        <v>428427</v>
      </c>
      <c r="C19" s="30">
        <v>44839</v>
      </c>
      <c r="D19" s="30">
        <v>1748478</v>
      </c>
      <c r="E19" s="30">
        <v>28129605</v>
      </c>
      <c r="F19" s="9">
        <f>G19/$G$21</f>
        <v>0.27977289644882669</v>
      </c>
      <c r="G19" s="17">
        <f t="shared" si="1"/>
        <v>30351349</v>
      </c>
    </row>
    <row r="20" spans="1:8" ht="13.5" customHeight="1" x14ac:dyDescent="0.25">
      <c r="A20" s="10"/>
      <c r="B20" s="17"/>
      <c r="C20" s="17"/>
      <c r="D20" s="17"/>
      <c r="E20" s="17"/>
      <c r="F20" s="9"/>
      <c r="G20" s="17"/>
    </row>
    <row r="21" spans="1:8" x14ac:dyDescent="0.25">
      <c r="A21" s="19" t="s">
        <v>6</v>
      </c>
      <c r="B21" s="18">
        <f>SUM(B14:B19) +B6</f>
        <v>50542318</v>
      </c>
      <c r="C21" s="18">
        <f>SUM(C14:C19) +C6</f>
        <v>10162974</v>
      </c>
      <c r="D21" s="18">
        <f>SUM(D14:D19) +D6</f>
        <v>14723890</v>
      </c>
      <c r="E21" s="18">
        <f>SUM(E14:E19) +E6</f>
        <v>33056484</v>
      </c>
      <c r="F21" s="12">
        <f>G21/$G$21</f>
        <v>1</v>
      </c>
      <c r="G21" s="18">
        <f t="shared" si="1"/>
        <v>108485666</v>
      </c>
    </row>
    <row r="22" spans="1:8" ht="13.5" customHeight="1" x14ac:dyDescent="0.25">
      <c r="B22" s="13"/>
      <c r="C22" s="13"/>
      <c r="D22" s="13"/>
      <c r="E22" s="13"/>
      <c r="F22" s="14"/>
      <c r="G22" s="13"/>
      <c r="H22" s="20"/>
    </row>
    <row r="23" spans="1:8" ht="13.5" customHeight="1" x14ac:dyDescent="0.25">
      <c r="A23" s="5" t="s">
        <v>18</v>
      </c>
      <c r="B23" s="13"/>
      <c r="C23" s="13"/>
      <c r="D23" s="13"/>
      <c r="E23" s="13"/>
      <c r="F23" s="14"/>
      <c r="G23" s="13"/>
    </row>
    <row r="24" spans="1:8" ht="13.5" customHeight="1" x14ac:dyDescent="0.25">
      <c r="A24" s="5" t="s">
        <v>77</v>
      </c>
      <c r="F24" s="14"/>
    </row>
    <row r="25" spans="1:8" ht="13.5" customHeight="1" x14ac:dyDescent="0.25">
      <c r="A25" s="46" t="s">
        <v>78</v>
      </c>
      <c r="B25" s="46"/>
      <c r="C25" s="46"/>
      <c r="D25" s="46"/>
      <c r="E25" s="46"/>
      <c r="F25" s="46"/>
      <c r="G25" s="46"/>
    </row>
    <row r="26" spans="1:8" ht="13.5" customHeight="1" x14ac:dyDescent="0.25">
      <c r="A26" s="5" t="s">
        <v>79</v>
      </c>
    </row>
    <row r="27" spans="1:8" ht="13.5" customHeight="1" x14ac:dyDescent="0.25">
      <c r="A27" s="46" t="s">
        <v>80</v>
      </c>
      <c r="B27" s="46"/>
      <c r="C27" s="46"/>
      <c r="D27" s="46"/>
      <c r="E27" s="46"/>
      <c r="F27" s="46"/>
      <c r="G27" s="46"/>
      <c r="H27" s="46"/>
    </row>
    <row r="28" spans="1:8" ht="13.5" customHeight="1" x14ac:dyDescent="0.25">
      <c r="A28" s="46" t="s">
        <v>81</v>
      </c>
      <c r="B28" s="46"/>
      <c r="C28" s="46"/>
      <c r="D28" s="46"/>
      <c r="E28" s="46"/>
      <c r="F28" s="46"/>
      <c r="G28" s="46"/>
    </row>
    <row r="29" spans="1:8" ht="13.5" customHeight="1" x14ac:dyDescent="0.25">
      <c r="A29" s="46"/>
      <c r="B29" s="46"/>
      <c r="C29" s="46"/>
      <c r="D29" s="46"/>
      <c r="E29" s="46"/>
      <c r="F29" s="46"/>
      <c r="G29" s="46"/>
    </row>
    <row r="30" spans="1:8" ht="13.5" customHeight="1" x14ac:dyDescent="0.25"/>
  </sheetData>
  <mergeCells count="8">
    <mergeCell ref="A28:G28"/>
    <mergeCell ref="A29:G29"/>
    <mergeCell ref="A1:G1"/>
    <mergeCell ref="A2:G2"/>
    <mergeCell ref="A4:G4"/>
    <mergeCell ref="A3:G3"/>
    <mergeCell ref="A25:G25"/>
    <mergeCell ref="A27:H27"/>
  </mergeCells>
  <printOptions horizontalCentered="1"/>
  <pageMargins left="0.7" right="0.7" top="0.75" bottom="0.75" header="0.3" footer="0.3"/>
  <pageSetup scale="81" orientation="portrait" r:id="rId1"/>
  <drawing r:id="rId2"/>
  <legacyDrawing r:id="rId3"/>
  <oleObjects>
    <mc:AlternateContent xmlns:mc="http://schemas.openxmlformats.org/markup-compatibility/2006">
      <mc:Choice Requires="x14">
        <oleObject progId="Visio.Drawing.11" shapeId="2049" r:id="rId4">
          <objectPr defaultSize="0" autoPict="0" r:id="rId5">
            <anchor moveWithCells="1" sizeWithCells="1">
              <from>
                <xdr:col>0</xdr:col>
                <xdr:colOff>19050</xdr:colOff>
                <xdr:row>0</xdr:row>
                <xdr:rowOff>57150</xdr:rowOff>
              </from>
              <to>
                <xdr:col>0</xdr:col>
                <xdr:colOff>1266825</xdr:colOff>
                <xdr:row>2</xdr:row>
                <xdr:rowOff>133350</xdr:rowOff>
              </to>
            </anchor>
          </objectPr>
        </oleObject>
      </mc:Choice>
      <mc:Fallback>
        <oleObject progId="Visio.Drawing.11" shapeId="2049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35"/>
  <sheetViews>
    <sheetView zoomScaleNormal="100" workbookViewId="0">
      <selection activeCell="B17" sqref="B17"/>
    </sheetView>
  </sheetViews>
  <sheetFormatPr defaultColWidth="9.140625" defaultRowHeight="15" x14ac:dyDescent="0.25"/>
  <cols>
    <col min="1" max="1" width="10.7109375" style="5" customWidth="1"/>
    <col min="2" max="2" width="44.5703125" style="5" bestFit="1" customWidth="1"/>
    <col min="3" max="7" width="12.7109375" style="5" customWidth="1"/>
    <col min="8" max="8" width="9.140625" style="5"/>
    <col min="9" max="9" width="12.42578125" style="5" bestFit="1" customWidth="1"/>
    <col min="10" max="16384" width="9.140625" style="6"/>
  </cols>
  <sheetData>
    <row r="1" spans="1:24" s="2" customFormat="1" ht="13.5" customHeight="1" x14ac:dyDescent="0.25">
      <c r="A1" s="44" t="s">
        <v>47</v>
      </c>
      <c r="B1" s="44"/>
      <c r="C1" s="44"/>
      <c r="D1" s="44"/>
      <c r="E1" s="44"/>
      <c r="F1" s="44"/>
      <c r="G1" s="44"/>
      <c r="H1" s="1"/>
      <c r="I1" s="1"/>
    </row>
    <row r="2" spans="1:24" s="2" customFormat="1" ht="13.5" customHeight="1" x14ac:dyDescent="0.25">
      <c r="A2" s="44" t="s">
        <v>22</v>
      </c>
      <c r="B2" s="44"/>
      <c r="C2" s="44"/>
      <c r="D2" s="44"/>
      <c r="E2" s="44"/>
      <c r="F2" s="44"/>
      <c r="G2" s="44"/>
      <c r="H2" s="1"/>
      <c r="I2" s="1"/>
    </row>
    <row r="3" spans="1:24" s="2" customFormat="1" ht="13.5" customHeight="1" x14ac:dyDescent="0.25">
      <c r="A3" s="44" t="s">
        <v>56</v>
      </c>
      <c r="B3" s="44"/>
      <c r="C3" s="44"/>
      <c r="D3" s="44"/>
      <c r="E3" s="44"/>
      <c r="F3" s="44"/>
      <c r="G3" s="44"/>
      <c r="H3" s="1"/>
      <c r="I3" s="1"/>
    </row>
    <row r="4" spans="1:24" s="2" customFormat="1" ht="13.5" customHeight="1" x14ac:dyDescent="0.25">
      <c r="A4" s="45"/>
      <c r="B4" s="45"/>
      <c r="C4" s="45"/>
      <c r="D4" s="45"/>
      <c r="E4" s="45"/>
      <c r="F4" s="45"/>
      <c r="G4" s="45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ht="27.95" customHeight="1" x14ac:dyDescent="0.25">
      <c r="A5" s="3" t="s">
        <v>20</v>
      </c>
      <c r="B5" s="3" t="s">
        <v>21</v>
      </c>
      <c r="C5" s="3" t="s">
        <v>2</v>
      </c>
      <c r="D5" s="3" t="s">
        <v>3</v>
      </c>
      <c r="E5" s="3" t="s">
        <v>4</v>
      </c>
      <c r="F5" s="3" t="s">
        <v>50</v>
      </c>
      <c r="G5" s="3" t="s">
        <v>6</v>
      </c>
      <c r="H5" s="4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ht="13.5" customHeight="1" x14ac:dyDescent="0.25">
      <c r="A6" s="40" t="s">
        <v>57</v>
      </c>
      <c r="B6" s="16" t="s">
        <v>23</v>
      </c>
      <c r="C6" s="35">
        <v>37859204</v>
      </c>
      <c r="D6" s="35">
        <v>9012836</v>
      </c>
      <c r="E6" s="22">
        <v>3848901</v>
      </c>
      <c r="F6" s="22">
        <v>17327636</v>
      </c>
      <c r="G6" s="22">
        <f>C6+D6+E6+F6</f>
        <v>68048577</v>
      </c>
      <c r="H6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ht="13.5" customHeight="1" x14ac:dyDescent="0.25">
      <c r="A7" s="40" t="s">
        <v>58</v>
      </c>
      <c r="B7" s="10" t="s">
        <v>24</v>
      </c>
      <c r="C7" s="35">
        <v>0</v>
      </c>
      <c r="D7" s="35">
        <v>0</v>
      </c>
      <c r="E7" s="22">
        <v>2694860</v>
      </c>
      <c r="F7" s="22">
        <v>0</v>
      </c>
      <c r="G7" s="22">
        <f>C7+D7+E7+F7</f>
        <v>2694860</v>
      </c>
      <c r="H7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ht="13.5" customHeight="1" x14ac:dyDescent="0.25">
      <c r="A8" s="40" t="s">
        <v>59</v>
      </c>
      <c r="B8" s="10" t="s">
        <v>25</v>
      </c>
      <c r="C8" s="35">
        <v>0</v>
      </c>
      <c r="D8" s="35">
        <v>0</v>
      </c>
      <c r="E8" s="22">
        <v>0</v>
      </c>
      <c r="F8" s="22">
        <v>9359896</v>
      </c>
      <c r="G8" s="22">
        <f t="shared" ref="G8:G24" si="0">C8+D8+E8+F8</f>
        <v>9359896</v>
      </c>
      <c r="H8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ht="13.5" customHeight="1" x14ac:dyDescent="0.25">
      <c r="A9" s="40" t="s">
        <v>60</v>
      </c>
      <c r="B9" s="10" t="s">
        <v>26</v>
      </c>
      <c r="C9" s="35">
        <v>0</v>
      </c>
      <c r="D9" s="35">
        <v>0</v>
      </c>
      <c r="E9" s="22">
        <v>0</v>
      </c>
      <c r="F9" s="22">
        <v>7642623</v>
      </c>
      <c r="G9" s="22">
        <f t="shared" si="0"/>
        <v>7642623</v>
      </c>
      <c r="H9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ht="13.5" customHeight="1" x14ac:dyDescent="0.25">
      <c r="A10" s="40" t="s">
        <v>61</v>
      </c>
      <c r="B10" s="10" t="s">
        <v>27</v>
      </c>
      <c r="C10" s="35">
        <v>4204508</v>
      </c>
      <c r="D10" s="35">
        <v>3949325</v>
      </c>
      <c r="E10" s="22">
        <v>25827582</v>
      </c>
      <c r="F10" s="22">
        <v>3440828</v>
      </c>
      <c r="G10" s="22">
        <f t="shared" si="0"/>
        <v>37422243</v>
      </c>
      <c r="H10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ht="13.5" customHeight="1" x14ac:dyDescent="0.25">
      <c r="A11" s="40" t="s">
        <v>62</v>
      </c>
      <c r="B11" s="10" t="s">
        <v>28</v>
      </c>
      <c r="C11" s="35">
        <v>12497754</v>
      </c>
      <c r="D11" s="35">
        <v>1133469</v>
      </c>
      <c r="E11" s="22">
        <v>8145009</v>
      </c>
      <c r="F11" s="22">
        <v>5878616</v>
      </c>
      <c r="G11" s="22">
        <f t="shared" si="0"/>
        <v>27654848</v>
      </c>
      <c r="H1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ht="13.5" customHeight="1" x14ac:dyDescent="0.25">
      <c r="A12" s="40" t="s">
        <v>63</v>
      </c>
      <c r="B12" s="10" t="s">
        <v>29</v>
      </c>
      <c r="C12" s="35">
        <v>0</v>
      </c>
      <c r="D12" s="35">
        <v>0</v>
      </c>
      <c r="E12" s="23">
        <v>2900000</v>
      </c>
      <c r="F12" s="23">
        <v>190000</v>
      </c>
      <c r="G12" s="22">
        <f t="shared" si="0"/>
        <v>3090000</v>
      </c>
      <c r="H12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ht="13.5" customHeight="1" x14ac:dyDescent="0.25">
      <c r="A13" s="40" t="s">
        <v>64</v>
      </c>
      <c r="B13" s="10" t="s">
        <v>30</v>
      </c>
      <c r="C13" s="35">
        <v>1044390</v>
      </c>
      <c r="D13" s="35">
        <v>298798</v>
      </c>
      <c r="E13" s="22">
        <v>2643991</v>
      </c>
      <c r="F13" s="36">
        <v>-733429</v>
      </c>
      <c r="G13" s="22">
        <f t="shared" si="0"/>
        <v>3253750</v>
      </c>
      <c r="H13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ht="13.5" customHeight="1" x14ac:dyDescent="0.25">
      <c r="A14" s="40" t="s">
        <v>65</v>
      </c>
      <c r="B14" s="10" t="s">
        <v>52</v>
      </c>
      <c r="C14" s="35">
        <v>463760</v>
      </c>
      <c r="D14" s="35">
        <v>26727</v>
      </c>
      <c r="E14" s="22">
        <v>3467653</v>
      </c>
      <c r="F14" s="22">
        <v>2032589</v>
      </c>
      <c r="G14" s="22">
        <f t="shared" si="0"/>
        <v>5990729</v>
      </c>
      <c r="H14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ht="13.5" customHeight="1" x14ac:dyDescent="0.25">
      <c r="A15" s="40" t="s">
        <v>66</v>
      </c>
      <c r="B15" s="10" t="s">
        <v>51</v>
      </c>
      <c r="C15" s="35">
        <v>0</v>
      </c>
      <c r="D15" s="35">
        <v>0</v>
      </c>
      <c r="E15" s="22">
        <v>0</v>
      </c>
      <c r="F15" s="22">
        <v>387709</v>
      </c>
      <c r="G15" s="22">
        <f t="shared" si="0"/>
        <v>387709</v>
      </c>
      <c r="H15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ht="13.5" customHeight="1" x14ac:dyDescent="0.25">
      <c r="A16" s="40" t="s">
        <v>67</v>
      </c>
      <c r="B16" s="10" t="s">
        <v>31</v>
      </c>
      <c r="C16" s="35">
        <v>0</v>
      </c>
      <c r="D16" s="35">
        <v>38292</v>
      </c>
      <c r="E16" s="22">
        <v>94705</v>
      </c>
      <c r="F16" s="22">
        <v>822210</v>
      </c>
      <c r="G16" s="22">
        <f t="shared" si="0"/>
        <v>955207</v>
      </c>
      <c r="H16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ht="13.5" customHeight="1" x14ac:dyDescent="0.25">
      <c r="A17" s="40" t="s">
        <v>68</v>
      </c>
      <c r="B17" s="10" t="s">
        <v>32</v>
      </c>
      <c r="C17" s="35">
        <v>0</v>
      </c>
      <c r="D17" s="35">
        <v>0</v>
      </c>
      <c r="E17" s="22">
        <v>0</v>
      </c>
      <c r="F17" s="22">
        <v>8135000</v>
      </c>
      <c r="G17" s="22">
        <f t="shared" si="0"/>
        <v>8135000</v>
      </c>
      <c r="H17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ht="13.5" customHeight="1" x14ac:dyDescent="0.25">
      <c r="A18" s="40" t="s">
        <v>69</v>
      </c>
      <c r="B18" s="10" t="s">
        <v>33</v>
      </c>
      <c r="C18" s="35">
        <v>0</v>
      </c>
      <c r="D18" s="35">
        <v>0</v>
      </c>
      <c r="E18" s="22">
        <v>0</v>
      </c>
      <c r="F18" s="22">
        <v>46900000</v>
      </c>
      <c r="G18" s="22">
        <f t="shared" si="0"/>
        <v>46900000</v>
      </c>
      <c r="H18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ht="13.5" customHeight="1" x14ac:dyDescent="0.25">
      <c r="A19" s="40" t="s">
        <v>70</v>
      </c>
      <c r="B19" s="10" t="s">
        <v>34</v>
      </c>
      <c r="C19" s="35">
        <v>44974</v>
      </c>
      <c r="D19" s="35">
        <v>139151</v>
      </c>
      <c r="E19" s="22">
        <v>100000</v>
      </c>
      <c r="F19" s="22">
        <v>81440</v>
      </c>
      <c r="G19" s="22">
        <f t="shared" si="0"/>
        <v>365565</v>
      </c>
      <c r="H19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ht="13.5" customHeight="1" x14ac:dyDescent="0.25">
      <c r="A20" s="40" t="s">
        <v>71</v>
      </c>
      <c r="B20" s="10" t="s">
        <v>76</v>
      </c>
      <c r="C20" s="35">
        <v>563849</v>
      </c>
      <c r="D20" s="35">
        <v>73268</v>
      </c>
      <c r="E20" s="22">
        <v>1742661</v>
      </c>
      <c r="F20" s="22">
        <v>1353408</v>
      </c>
      <c r="G20" s="22">
        <f t="shared" si="0"/>
        <v>3733186</v>
      </c>
      <c r="H20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ht="13.5" customHeight="1" x14ac:dyDescent="0.25">
      <c r="A21" s="40" t="s">
        <v>72</v>
      </c>
      <c r="B21" s="10" t="s">
        <v>54</v>
      </c>
      <c r="C21" s="35">
        <v>239156</v>
      </c>
      <c r="D21" s="35">
        <v>43014</v>
      </c>
      <c r="E21" s="22">
        <v>0</v>
      </c>
      <c r="F21" s="22">
        <v>118403</v>
      </c>
      <c r="G21" s="22">
        <f t="shared" si="0"/>
        <v>400573</v>
      </c>
      <c r="H2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ht="13.5" customHeight="1" x14ac:dyDescent="0.25">
      <c r="A22" s="40" t="s">
        <v>73</v>
      </c>
      <c r="B22" s="10" t="s">
        <v>35</v>
      </c>
      <c r="C22" s="35">
        <v>185360</v>
      </c>
      <c r="D22" s="35">
        <v>16669</v>
      </c>
      <c r="E22" s="22">
        <v>35120</v>
      </c>
      <c r="F22" s="22">
        <v>83251</v>
      </c>
      <c r="G22" s="22">
        <f t="shared" si="0"/>
        <v>320400</v>
      </c>
      <c r="H22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ht="13.5" customHeight="1" x14ac:dyDescent="0.25">
      <c r="A23" s="40" t="s">
        <v>74</v>
      </c>
      <c r="B23" s="10" t="s">
        <v>36</v>
      </c>
      <c r="C23" s="35">
        <v>0</v>
      </c>
      <c r="D23" s="35">
        <v>0</v>
      </c>
      <c r="E23" s="22">
        <v>0</v>
      </c>
      <c r="F23" s="22">
        <v>145740</v>
      </c>
      <c r="G23" s="22">
        <f t="shared" si="0"/>
        <v>145740</v>
      </c>
      <c r="H23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ht="13.5" customHeight="1" x14ac:dyDescent="0.25">
      <c r="A24" s="40" t="s">
        <v>75</v>
      </c>
      <c r="B24" s="10" t="s">
        <v>37</v>
      </c>
      <c r="C24" s="35">
        <v>0</v>
      </c>
      <c r="D24" s="35">
        <v>0</v>
      </c>
      <c r="E24" s="22">
        <v>0</v>
      </c>
      <c r="F24" s="22">
        <v>261345</v>
      </c>
      <c r="G24" s="22">
        <f t="shared" si="0"/>
        <v>261345</v>
      </c>
      <c r="H24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ht="13.5" customHeight="1" x14ac:dyDescent="0.25">
      <c r="A25" s="15"/>
      <c r="B25" s="10"/>
      <c r="C25" s="22"/>
      <c r="D25" s="22"/>
      <c r="E25" s="22"/>
      <c r="F25" s="22"/>
      <c r="G25" s="22"/>
      <c r="H25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ht="13.5" customHeight="1" x14ac:dyDescent="0.25">
      <c r="A26" s="11" t="s">
        <v>6</v>
      </c>
      <c r="B26" s="11"/>
      <c r="C26" s="24">
        <f>SUM(C6:C25)</f>
        <v>57102955</v>
      </c>
      <c r="D26" s="24">
        <f t="shared" ref="D26:F26" si="1">SUM(D6:D25)</f>
        <v>14731549</v>
      </c>
      <c r="E26" s="24">
        <f>SUM(E6:E25)</f>
        <v>51500482</v>
      </c>
      <c r="F26" s="24">
        <f t="shared" si="1"/>
        <v>103427265</v>
      </c>
      <c r="G26" s="24">
        <f>C26+D26+E26+F26</f>
        <v>226762251</v>
      </c>
      <c r="H26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ht="13.5" customHeight="1" x14ac:dyDescent="0.25">
      <c r="C27" s="13"/>
      <c r="D27" s="13"/>
      <c r="E27" s="13"/>
      <c r="F27" s="13"/>
      <c r="G27" s="13"/>
      <c r="H27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ht="13.5" customHeight="1" x14ac:dyDescent="0.25">
      <c r="A28" s="5" t="s">
        <v>18</v>
      </c>
      <c r="C28" s="13"/>
      <c r="D28" s="13"/>
      <c r="E28" s="13"/>
      <c r="F28" s="13"/>
      <c r="G28" s="13"/>
      <c r="H28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ht="13.5" customHeight="1" x14ac:dyDescent="0.25">
      <c r="A29" s="46" t="s">
        <v>53</v>
      </c>
      <c r="B29" s="46"/>
      <c r="C29" s="46"/>
      <c r="D29" s="46"/>
      <c r="E29" s="46"/>
      <c r="F29" s="46"/>
      <c r="G29" s="46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ht="13.5" customHeight="1" x14ac:dyDescent="0.25"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ht="13.5" customHeight="1" x14ac:dyDescent="0.25"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ht="13.5" customHeight="1" x14ac:dyDescent="0.25"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9:24" ht="13.5" customHeight="1" x14ac:dyDescent="0.25"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9:24" ht="13.5" customHeight="1" x14ac:dyDescent="0.25"/>
    <row r="35" spans="9:24" ht="13.5" customHeight="1" x14ac:dyDescent="0.25"/>
  </sheetData>
  <mergeCells count="5">
    <mergeCell ref="A29:G29"/>
    <mergeCell ref="A1:G1"/>
    <mergeCell ref="A2:G2"/>
    <mergeCell ref="A3:G3"/>
    <mergeCell ref="A4:G4"/>
  </mergeCells>
  <printOptions horizontalCentered="1"/>
  <pageMargins left="0.7" right="0.7" top="0.75" bottom="0.75" header="0.3" footer="0.3"/>
  <pageSetup scale="86" orientation="portrait" r:id="rId1"/>
  <drawing r:id="rId2"/>
  <legacyDrawing r:id="rId3"/>
  <oleObjects>
    <mc:AlternateContent xmlns:mc="http://schemas.openxmlformats.org/markup-compatibility/2006">
      <mc:Choice Requires="x14">
        <oleObject progId="Visio.Drawing.11" shapeId="3073" r:id="rId4">
          <objectPr defaultSize="0" autoPict="0" r:id="rId5">
            <anchor moveWithCells="1" sizeWithCells="1">
              <from>
                <xdr:col>0</xdr:col>
                <xdr:colOff>57150</xdr:colOff>
                <xdr:row>0</xdr:row>
                <xdr:rowOff>66675</xdr:rowOff>
              </from>
              <to>
                <xdr:col>1</xdr:col>
                <xdr:colOff>590550</xdr:colOff>
                <xdr:row>2</xdr:row>
                <xdr:rowOff>142875</xdr:rowOff>
              </to>
            </anchor>
          </objectPr>
        </oleObject>
      </mc:Choice>
      <mc:Fallback>
        <oleObject progId="Visio.Drawing.11" shapeId="3073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O29"/>
  <sheetViews>
    <sheetView zoomScaleNormal="100" workbookViewId="0">
      <selection activeCell="M14" sqref="M14"/>
    </sheetView>
  </sheetViews>
  <sheetFormatPr defaultColWidth="9.140625" defaultRowHeight="15" x14ac:dyDescent="0.25"/>
  <cols>
    <col min="1" max="1" width="30.7109375" style="5" customWidth="1"/>
    <col min="2" max="10" width="12.7109375" style="5" customWidth="1"/>
    <col min="11" max="11" width="10.28515625" style="5" bestFit="1" customWidth="1"/>
    <col min="12" max="12" width="12.7109375" style="5" customWidth="1"/>
    <col min="13" max="13" width="11.7109375" style="5" bestFit="1" customWidth="1"/>
    <col min="14" max="15" width="9.140625" style="5"/>
    <col min="16" max="16384" width="9.140625" style="6"/>
  </cols>
  <sheetData>
    <row r="1" spans="1:15" s="2" customFormat="1" ht="13.5" customHeight="1" x14ac:dyDescent="0.25">
      <c r="A1" s="44" t="s">
        <v>47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1"/>
      <c r="N1" s="1"/>
      <c r="O1" s="1"/>
    </row>
    <row r="2" spans="1:15" s="2" customFormat="1" ht="13.5" customHeight="1" x14ac:dyDescent="0.25">
      <c r="A2" s="44" t="s">
        <v>46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1"/>
      <c r="N2" s="1"/>
      <c r="O2" s="1"/>
    </row>
    <row r="3" spans="1:15" s="2" customFormat="1" ht="13.5" customHeight="1" x14ac:dyDescent="0.25">
      <c r="A3" s="47" t="s">
        <v>56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1"/>
      <c r="N3" s="1"/>
      <c r="O3" s="1"/>
    </row>
    <row r="4" spans="1:15" s="2" customFormat="1" ht="13.5" customHeight="1" x14ac:dyDescent="0.25">
      <c r="A4" s="41"/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1"/>
      <c r="N4" s="1"/>
      <c r="O4" s="1"/>
    </row>
    <row r="5" spans="1:15" ht="32.25" customHeight="1" x14ac:dyDescent="0.25">
      <c r="A5" s="3" t="s">
        <v>1</v>
      </c>
      <c r="B5" s="3" t="s">
        <v>38</v>
      </c>
      <c r="C5" s="3" t="s">
        <v>39</v>
      </c>
      <c r="D5" s="3" t="s">
        <v>42</v>
      </c>
      <c r="E5" s="3" t="s">
        <v>43</v>
      </c>
      <c r="F5" s="3" t="s">
        <v>40</v>
      </c>
      <c r="G5" s="3" t="s">
        <v>45</v>
      </c>
      <c r="H5" s="3" t="s">
        <v>27</v>
      </c>
      <c r="I5" s="3" t="s">
        <v>44</v>
      </c>
      <c r="J5" s="3" t="s">
        <v>41</v>
      </c>
      <c r="K5" s="3" t="s">
        <v>5</v>
      </c>
      <c r="L5" s="3" t="s">
        <v>6</v>
      </c>
      <c r="M5" s="4"/>
    </row>
    <row r="6" spans="1:15" ht="13.5" customHeight="1" x14ac:dyDescent="0.25">
      <c r="A6" s="10" t="s">
        <v>7</v>
      </c>
      <c r="B6" s="17">
        <v>0</v>
      </c>
      <c r="C6" s="17">
        <v>0</v>
      </c>
      <c r="D6" s="17">
        <v>8873</v>
      </c>
      <c r="E6" s="17">
        <v>0</v>
      </c>
      <c r="F6" s="17">
        <v>0</v>
      </c>
      <c r="G6" s="17">
        <v>0</v>
      </c>
      <c r="H6" s="17">
        <v>0</v>
      </c>
      <c r="I6" s="17">
        <v>0</v>
      </c>
      <c r="J6" s="17">
        <v>478579</v>
      </c>
      <c r="K6" s="9">
        <f>L6/$L$21</f>
        <v>2.1496170453873297E-3</v>
      </c>
      <c r="L6" s="17">
        <f t="shared" ref="L6" si="0">SUM(B6:J6)</f>
        <v>487452</v>
      </c>
    </row>
    <row r="7" spans="1:15" ht="13.5" customHeight="1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4"/>
    </row>
    <row r="8" spans="1:15" ht="13.5" customHeight="1" x14ac:dyDescent="0.25">
      <c r="A8" s="7" t="s">
        <v>8</v>
      </c>
      <c r="B8" s="8"/>
      <c r="C8" s="8"/>
      <c r="D8" s="8"/>
      <c r="E8" s="8"/>
      <c r="F8" s="8"/>
      <c r="G8" s="8"/>
      <c r="H8" s="8"/>
      <c r="I8" s="8"/>
      <c r="J8" s="8"/>
      <c r="K8" s="9"/>
      <c r="L8" s="8"/>
    </row>
    <row r="9" spans="1:15" ht="13.5" customHeight="1" x14ac:dyDescent="0.25">
      <c r="A9" s="10" t="s">
        <v>9</v>
      </c>
      <c r="B9" s="17">
        <v>3676093</v>
      </c>
      <c r="C9" s="17">
        <v>188089</v>
      </c>
      <c r="D9" s="17">
        <v>291584</v>
      </c>
      <c r="E9" s="17">
        <v>4971024</v>
      </c>
      <c r="F9" s="17">
        <v>3752647</v>
      </c>
      <c r="G9" s="17">
        <v>57381184</v>
      </c>
      <c r="H9" s="17">
        <v>0</v>
      </c>
      <c r="I9" s="17">
        <v>0</v>
      </c>
      <c r="J9" s="17">
        <v>250683</v>
      </c>
      <c r="K9" s="9">
        <f t="shared" ref="K9:K13" si="1">L9/$L$21</f>
        <v>0.31094815688701205</v>
      </c>
      <c r="L9" s="17">
        <f>SUM(B9:J9)</f>
        <v>70511304</v>
      </c>
      <c r="M9" s="20"/>
    </row>
    <row r="10" spans="1:15" ht="13.5" customHeight="1" x14ac:dyDescent="0.25">
      <c r="A10" s="10" t="s">
        <v>55</v>
      </c>
      <c r="B10" s="17">
        <v>3247363</v>
      </c>
      <c r="C10" s="17">
        <v>500</v>
      </c>
      <c r="D10" s="17">
        <v>672606</v>
      </c>
      <c r="E10" s="17">
        <v>1249508</v>
      </c>
      <c r="F10" s="17">
        <v>53287</v>
      </c>
      <c r="G10" s="17">
        <v>0</v>
      </c>
      <c r="H10" s="17">
        <v>0</v>
      </c>
      <c r="I10" s="17">
        <v>0</v>
      </c>
      <c r="J10" s="17">
        <v>0</v>
      </c>
      <c r="K10" s="9">
        <f t="shared" si="1"/>
        <v>2.3034098387037093E-2</v>
      </c>
      <c r="L10" s="17">
        <f t="shared" ref="L10:L13" si="2">SUM(B10:J10)</f>
        <v>5223264</v>
      </c>
      <c r="M10" s="20"/>
    </row>
    <row r="11" spans="1:15" ht="12.75" customHeight="1" x14ac:dyDescent="0.25">
      <c r="A11" s="10" t="s">
        <v>10</v>
      </c>
      <c r="B11" s="17">
        <v>7097837</v>
      </c>
      <c r="C11" s="17">
        <v>63100</v>
      </c>
      <c r="D11" s="17">
        <v>369184</v>
      </c>
      <c r="E11" s="17">
        <v>507660</v>
      </c>
      <c r="F11" s="17">
        <v>0</v>
      </c>
      <c r="G11" s="17">
        <v>0</v>
      </c>
      <c r="H11" s="17">
        <v>0</v>
      </c>
      <c r="I11" s="17">
        <v>0</v>
      </c>
      <c r="J11" s="17">
        <v>0</v>
      </c>
      <c r="K11" s="9">
        <f t="shared" si="1"/>
        <v>3.5445851170351983E-2</v>
      </c>
      <c r="L11" s="17">
        <f t="shared" si="2"/>
        <v>8037781</v>
      </c>
    </row>
    <row r="12" spans="1:15" ht="13.5" customHeight="1" x14ac:dyDescent="0.25">
      <c r="A12" s="10" t="s">
        <v>11</v>
      </c>
      <c r="B12" s="17">
        <v>15058752</v>
      </c>
      <c r="C12" s="17">
        <v>0</v>
      </c>
      <c r="D12" s="17">
        <v>76224</v>
      </c>
      <c r="E12" s="17">
        <v>686008</v>
      </c>
      <c r="F12" s="17">
        <v>6500</v>
      </c>
      <c r="G12" s="17">
        <v>1000</v>
      </c>
      <c r="H12" s="17">
        <v>0</v>
      </c>
      <c r="I12" s="17">
        <v>0</v>
      </c>
      <c r="J12" s="17">
        <v>0</v>
      </c>
      <c r="K12" s="9">
        <f t="shared" si="1"/>
        <v>6.9802111816221118E-2</v>
      </c>
      <c r="L12" s="17">
        <f t="shared" si="2"/>
        <v>15828484</v>
      </c>
      <c r="M12" s="20"/>
    </row>
    <row r="13" spans="1:15" ht="13.5" customHeight="1" x14ac:dyDescent="0.25">
      <c r="A13" s="10" t="s">
        <v>12</v>
      </c>
      <c r="B13" s="17">
        <v>20561965</v>
      </c>
      <c r="C13" s="17">
        <v>27874</v>
      </c>
      <c r="D13" s="17">
        <v>85236</v>
      </c>
      <c r="E13" s="17">
        <v>1273614</v>
      </c>
      <c r="F13" s="17">
        <v>15260</v>
      </c>
      <c r="G13" s="17">
        <v>7000</v>
      </c>
      <c r="H13" s="17">
        <v>0</v>
      </c>
      <c r="I13" s="17">
        <v>0</v>
      </c>
      <c r="J13" s="17">
        <v>0</v>
      </c>
      <c r="K13" s="9">
        <f t="shared" si="1"/>
        <v>9.6889799352009434E-2</v>
      </c>
      <c r="L13" s="17">
        <f t="shared" si="2"/>
        <v>21970949</v>
      </c>
    </row>
    <row r="14" spans="1:15" s="2" customFormat="1" ht="13.5" customHeight="1" x14ac:dyDescent="0.25">
      <c r="A14" s="19" t="s">
        <v>13</v>
      </c>
      <c r="B14" s="18">
        <f>SUM(B9:B13)</f>
        <v>49642010</v>
      </c>
      <c r="C14" s="18">
        <f t="shared" ref="C14:H14" si="3">SUM(C9:C13)</f>
        <v>279563</v>
      </c>
      <c r="D14" s="18">
        <f t="shared" si="3"/>
        <v>1494834</v>
      </c>
      <c r="E14" s="18">
        <f t="shared" si="3"/>
        <v>8687814</v>
      </c>
      <c r="F14" s="18">
        <f>SUM(F9:F13)</f>
        <v>3827694</v>
      </c>
      <c r="G14" s="18">
        <f>SUM(G9:G13)</f>
        <v>57389184</v>
      </c>
      <c r="H14" s="18">
        <f t="shared" si="3"/>
        <v>0</v>
      </c>
      <c r="I14" s="18">
        <f>SUM(I9:I13)</f>
        <v>0</v>
      </c>
      <c r="J14" s="18">
        <f>SUM(J9:J13)</f>
        <v>250683</v>
      </c>
      <c r="K14" s="12">
        <f>L14/$L$21</f>
        <v>0.53612001761263162</v>
      </c>
      <c r="L14" s="18">
        <f>SUM(B14:J14)</f>
        <v>121571782</v>
      </c>
      <c r="M14" s="39"/>
      <c r="N14" s="1"/>
      <c r="O14" s="1"/>
    </row>
    <row r="15" spans="1:15" ht="13.5" customHeight="1" x14ac:dyDescent="0.25">
      <c r="A15" s="11"/>
      <c r="B15" s="17"/>
      <c r="C15" s="17"/>
      <c r="D15" s="17"/>
      <c r="E15" s="17"/>
      <c r="F15" s="17"/>
      <c r="G15" s="17"/>
      <c r="H15" s="17"/>
      <c r="I15" s="17"/>
      <c r="J15" s="17"/>
      <c r="K15" s="9"/>
      <c r="L15" s="17"/>
    </row>
    <row r="16" spans="1:15" ht="13.5" customHeight="1" x14ac:dyDescent="0.25">
      <c r="A16" s="10" t="s">
        <v>14</v>
      </c>
      <c r="B16" s="17">
        <v>1307878</v>
      </c>
      <c r="C16" s="17">
        <v>0</v>
      </c>
      <c r="D16" s="17">
        <v>70594</v>
      </c>
      <c r="E16" s="17">
        <v>4599154</v>
      </c>
      <c r="F16" s="17">
        <v>845063</v>
      </c>
      <c r="G16" s="17">
        <v>25000</v>
      </c>
      <c r="H16" s="17">
        <v>778146</v>
      </c>
      <c r="I16" s="17">
        <v>7243437</v>
      </c>
      <c r="J16" s="17">
        <v>5673202</v>
      </c>
      <c r="K16" s="9">
        <f>L16/$L$21</f>
        <v>9.0590360209468909E-2</v>
      </c>
      <c r="L16" s="17">
        <f t="shared" ref="L16:L19" si="4">SUM(B16:J16)</f>
        <v>20542474</v>
      </c>
      <c r="M16" s="20"/>
    </row>
    <row r="17" spans="1:13" ht="13.5" customHeight="1" x14ac:dyDescent="0.25">
      <c r="A17" s="10" t="s">
        <v>15</v>
      </c>
      <c r="B17" s="17">
        <v>0</v>
      </c>
      <c r="C17" s="17">
        <v>0</v>
      </c>
      <c r="D17" s="17">
        <v>275386</v>
      </c>
      <c r="E17" s="17">
        <v>0</v>
      </c>
      <c r="F17" s="17">
        <v>17660776</v>
      </c>
      <c r="G17" s="17">
        <v>103793</v>
      </c>
      <c r="H17" s="17">
        <v>22544728</v>
      </c>
      <c r="I17" s="17">
        <v>0</v>
      </c>
      <c r="J17" s="17">
        <v>391845</v>
      </c>
      <c r="K17" s="9">
        <f>L17/$L$21</f>
        <v>0.18070259851142509</v>
      </c>
      <c r="L17" s="17">
        <f t="shared" si="4"/>
        <v>40976528</v>
      </c>
    </row>
    <row r="18" spans="1:13" ht="13.5" customHeight="1" x14ac:dyDescent="0.25">
      <c r="A18" s="10" t="s">
        <v>16</v>
      </c>
      <c r="B18" s="17">
        <v>0</v>
      </c>
      <c r="C18" s="17">
        <v>0</v>
      </c>
      <c r="D18" s="17">
        <v>10725</v>
      </c>
      <c r="E18" s="17">
        <v>440973</v>
      </c>
      <c r="F18" s="17">
        <v>0</v>
      </c>
      <c r="G18" s="17">
        <v>0</v>
      </c>
      <c r="H18" s="17">
        <v>0</v>
      </c>
      <c r="I18" s="17">
        <v>0</v>
      </c>
      <c r="J18" s="17">
        <v>1214779</v>
      </c>
      <c r="K18" s="9">
        <f>L18/$L$21</f>
        <v>7.3490053686228402E-3</v>
      </c>
      <c r="L18" s="17">
        <f>SUM(B18:J18)</f>
        <v>1666477</v>
      </c>
    </row>
    <row r="19" spans="1:13" x14ac:dyDescent="0.25">
      <c r="A19" s="10" t="s">
        <v>17</v>
      </c>
      <c r="B19" s="17">
        <v>16920219</v>
      </c>
      <c r="C19" s="17">
        <v>3450099</v>
      </c>
      <c r="D19" s="17">
        <v>60077</v>
      </c>
      <c r="E19" s="17">
        <v>3511002</v>
      </c>
      <c r="F19" s="17">
        <v>905706</v>
      </c>
      <c r="G19" s="17">
        <v>1463495</v>
      </c>
      <c r="H19" s="17">
        <v>50000</v>
      </c>
      <c r="I19" s="17">
        <v>13728569</v>
      </c>
      <c r="J19" s="17">
        <v>1428371</v>
      </c>
      <c r="K19" s="9">
        <f>L19/$L$21</f>
        <v>0.1830884012524642</v>
      </c>
      <c r="L19" s="17">
        <f t="shared" si="4"/>
        <v>41517538</v>
      </c>
    </row>
    <row r="20" spans="1:13" ht="13.5" customHeight="1" x14ac:dyDescent="0.25">
      <c r="A20" s="10"/>
      <c r="B20" s="17"/>
      <c r="C20" s="17"/>
      <c r="D20" s="17"/>
      <c r="E20" s="17"/>
      <c r="F20" s="17"/>
      <c r="G20" s="17"/>
      <c r="H20" s="17"/>
      <c r="I20" s="17"/>
      <c r="J20" s="17"/>
      <c r="K20" s="9"/>
      <c r="L20" s="17"/>
    </row>
    <row r="21" spans="1:13" ht="13.5" customHeight="1" x14ac:dyDescent="0.25">
      <c r="A21" s="19" t="s">
        <v>6</v>
      </c>
      <c r="B21" s="18">
        <f t="shared" ref="B21:H21" si="5">SUM(B14:B19)+B6</f>
        <v>67870107</v>
      </c>
      <c r="C21" s="18">
        <f t="shared" si="5"/>
        <v>3729662</v>
      </c>
      <c r="D21" s="18">
        <f t="shared" si="5"/>
        <v>1920489</v>
      </c>
      <c r="E21" s="18">
        <f t="shared" si="5"/>
        <v>17238943</v>
      </c>
      <c r="F21" s="18">
        <f t="shared" ref="F21:G21" si="6">SUM(F14:F19)+F6</f>
        <v>23239239</v>
      </c>
      <c r="G21" s="18">
        <f t="shared" si="6"/>
        <v>58981472</v>
      </c>
      <c r="H21" s="18">
        <f t="shared" si="5"/>
        <v>23372874</v>
      </c>
      <c r="I21" s="18">
        <f>SUM(I14:I19)+I6</f>
        <v>20972006</v>
      </c>
      <c r="J21" s="18">
        <f>SUM(J14:J19)+J6</f>
        <v>9437459</v>
      </c>
      <c r="K21" s="12">
        <f>L21/$L$21</f>
        <v>1</v>
      </c>
      <c r="L21" s="18">
        <f>SUM(B21:J21)</f>
        <v>226762251</v>
      </c>
      <c r="M21" s="20"/>
    </row>
    <row r="22" spans="1:13" ht="13.5" customHeight="1" x14ac:dyDescent="0.25">
      <c r="B22" s="13"/>
      <c r="C22" s="13"/>
      <c r="D22" s="13"/>
      <c r="E22" s="13"/>
      <c r="F22" s="13"/>
      <c r="G22" s="13"/>
      <c r="H22" s="13"/>
      <c r="I22" s="13"/>
      <c r="J22" s="13"/>
      <c r="K22" s="14"/>
      <c r="L22" s="13"/>
    </row>
    <row r="23" spans="1:13" ht="13.5" customHeight="1" x14ac:dyDescent="0.25">
      <c r="A23" s="5" t="s">
        <v>18</v>
      </c>
      <c r="B23" s="13"/>
      <c r="C23" s="13"/>
      <c r="D23" s="13"/>
      <c r="E23" s="13"/>
      <c r="F23" s="13"/>
      <c r="G23" s="13"/>
      <c r="H23" s="13"/>
      <c r="I23" s="13"/>
      <c r="J23" s="13"/>
      <c r="K23" s="14"/>
      <c r="L23" s="13"/>
    </row>
    <row r="24" spans="1:13" ht="13.5" customHeight="1" x14ac:dyDescent="0.25">
      <c r="A24" s="5" t="s">
        <v>77</v>
      </c>
      <c r="D24" s="14"/>
      <c r="K24" s="14"/>
    </row>
    <row r="25" spans="1:13" ht="13.5" customHeight="1" x14ac:dyDescent="0.25">
      <c r="A25" s="43" t="s">
        <v>78</v>
      </c>
      <c r="B25" s="43"/>
      <c r="C25" s="43"/>
      <c r="D25" s="43"/>
      <c r="E25" s="43"/>
      <c r="F25" s="43"/>
      <c r="G25" s="43"/>
    </row>
    <row r="26" spans="1:13" ht="13.5" customHeight="1" x14ac:dyDescent="0.25">
      <c r="A26" s="5" t="s">
        <v>79</v>
      </c>
    </row>
    <row r="27" spans="1:13" ht="13.5" customHeight="1" x14ac:dyDescent="0.25">
      <c r="A27" s="46"/>
      <c r="B27" s="46"/>
      <c r="C27" s="46"/>
      <c r="D27" s="46"/>
      <c r="E27" s="46"/>
      <c r="F27" s="46"/>
      <c r="G27" s="46"/>
    </row>
    <row r="28" spans="1:13" ht="13.5" customHeight="1" x14ac:dyDescent="0.25">
      <c r="A28" s="46"/>
      <c r="B28" s="46"/>
      <c r="C28" s="46"/>
      <c r="D28" s="46"/>
      <c r="E28" s="46"/>
      <c r="F28" s="42"/>
      <c r="G28" s="42"/>
    </row>
    <row r="29" spans="1:13" ht="13.5" customHeight="1" x14ac:dyDescent="0.25">
      <c r="A29" s="46"/>
      <c r="B29" s="46"/>
      <c r="C29" s="46"/>
      <c r="D29" s="46"/>
      <c r="E29" s="46"/>
      <c r="F29" s="42"/>
      <c r="G29" s="42"/>
    </row>
  </sheetData>
  <mergeCells count="6">
    <mergeCell ref="A1:L1"/>
    <mergeCell ref="A2:L2"/>
    <mergeCell ref="A3:L3"/>
    <mergeCell ref="A28:E28"/>
    <mergeCell ref="A29:E29"/>
    <mergeCell ref="A27:G27"/>
  </mergeCells>
  <printOptions horizontalCentered="1"/>
  <pageMargins left="0.4" right="0.4" top="0.5" bottom="0.75" header="0.3" footer="0.3"/>
  <pageSetup scale="77" orientation="landscape" r:id="rId1"/>
  <drawing r:id="rId2"/>
  <legacyDrawing r:id="rId3"/>
  <oleObjects>
    <mc:AlternateContent xmlns:mc="http://schemas.openxmlformats.org/markup-compatibility/2006">
      <mc:Choice Requires="x14">
        <oleObject progId="Visio.Drawing.11" shapeId="4097" r:id="rId4">
          <objectPr defaultSize="0" autoPict="0" r:id="rId5">
            <anchor moveWithCells="1" sizeWithCells="1">
              <from>
                <xdr:col>0</xdr:col>
                <xdr:colOff>57150</xdr:colOff>
                <xdr:row>0</xdr:row>
                <xdr:rowOff>66675</xdr:rowOff>
              </from>
              <to>
                <xdr:col>0</xdr:col>
                <xdr:colOff>1304925</xdr:colOff>
                <xdr:row>2</xdr:row>
                <xdr:rowOff>142875</xdr:rowOff>
              </to>
            </anchor>
          </objectPr>
        </oleObject>
      </mc:Choice>
      <mc:Fallback>
        <oleObject progId="Visio.Drawing.11" shapeId="4097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All Funds</vt:lpstr>
      <vt:lpstr>GPR Funds</vt:lpstr>
      <vt:lpstr>By Fund</vt:lpstr>
      <vt:lpstr>By Functional Activity</vt:lpstr>
      <vt:lpstr>'All Funds'!Print_Area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Stanley Kristin M</dc:creator>
  <cp:lastModifiedBy>RTuxen</cp:lastModifiedBy>
  <cp:lastPrinted>2014-10-20T20:42:37Z</cp:lastPrinted>
  <dcterms:created xsi:type="dcterms:W3CDTF">2012-10-02T18:36:47Z</dcterms:created>
  <dcterms:modified xsi:type="dcterms:W3CDTF">2017-02-28T20:06:40Z</dcterms:modified>
</cp:coreProperties>
</file>