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BudgetFinBudget\Budget Office\Student Affairs - Div 4 Budgets\Auxiliary\Auxiliary Chargeback\Chargebacks\"/>
    </mc:Choice>
  </mc:AlternateContent>
  <bookViews>
    <workbookView xWindow="0" yWindow="0" windowWidth="23040" windowHeight="9408"/>
  </bookViews>
  <sheets>
    <sheet name="Summary Chart" sheetId="1" r:id="rId1"/>
  </sheets>
  <externalReferences>
    <externalReference r:id="rId2"/>
  </externalReferences>
  <definedNames>
    <definedName name="_xlnm.Print_Titles" localSheetId="0">'Summary Chart'!$A:$A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9" i="1" l="1"/>
  <c r="Q68" i="1"/>
  <c r="P68" i="1"/>
  <c r="P67" i="1"/>
  <c r="K67" i="1"/>
  <c r="P66" i="1"/>
  <c r="K66" i="1"/>
  <c r="I66" i="1"/>
  <c r="P65" i="1"/>
  <c r="K65" i="1"/>
  <c r="I65" i="1"/>
  <c r="G65" i="1"/>
  <c r="Q64" i="1"/>
  <c r="P64" i="1"/>
  <c r="P63" i="1"/>
  <c r="M63" i="1"/>
  <c r="M69" i="1" s="1"/>
  <c r="K63" i="1"/>
  <c r="I63" i="1"/>
  <c r="P62" i="1"/>
  <c r="G62" i="1"/>
  <c r="G69" i="1" s="1"/>
  <c r="E62" i="1"/>
  <c r="E69" i="1" s="1"/>
  <c r="C62" i="1"/>
  <c r="P61" i="1"/>
  <c r="P69" i="1" s="1"/>
  <c r="I61" i="1"/>
  <c r="C61" i="1"/>
  <c r="C69" i="1" s="1"/>
  <c r="Q57" i="1"/>
  <c r="P57" i="1"/>
  <c r="P56" i="1"/>
  <c r="O56" i="1"/>
  <c r="I56" i="1"/>
  <c r="G56" i="1"/>
  <c r="E56" i="1"/>
  <c r="C56" i="1"/>
  <c r="P55" i="1"/>
  <c r="O55" i="1"/>
  <c r="I55" i="1"/>
  <c r="G55" i="1"/>
  <c r="E55" i="1"/>
  <c r="C55" i="1"/>
  <c r="Q54" i="1"/>
  <c r="P53" i="1"/>
  <c r="O53" i="1"/>
  <c r="I53" i="1"/>
  <c r="G53" i="1"/>
  <c r="E53" i="1"/>
  <c r="C53" i="1"/>
  <c r="P52" i="1"/>
  <c r="O52" i="1"/>
  <c r="I52" i="1"/>
  <c r="G52" i="1"/>
  <c r="E52" i="1"/>
  <c r="C52" i="1"/>
  <c r="P51" i="1"/>
  <c r="M51" i="1"/>
  <c r="K51" i="1"/>
  <c r="I51" i="1"/>
  <c r="G51" i="1"/>
  <c r="P50" i="1"/>
  <c r="O50" i="1"/>
  <c r="I50" i="1"/>
  <c r="G50" i="1"/>
  <c r="E50" i="1"/>
  <c r="C50" i="1"/>
  <c r="P49" i="1"/>
  <c r="O49" i="1"/>
  <c r="I49" i="1"/>
  <c r="G49" i="1"/>
  <c r="E49" i="1"/>
  <c r="C49" i="1"/>
  <c r="P48" i="1"/>
  <c r="M48" i="1"/>
  <c r="M58" i="1" s="1"/>
  <c r="K48" i="1"/>
  <c r="I48" i="1"/>
  <c r="G48" i="1"/>
  <c r="P47" i="1"/>
  <c r="O47" i="1"/>
  <c r="M47" i="1"/>
  <c r="K47" i="1"/>
  <c r="I47" i="1"/>
  <c r="G47" i="1"/>
  <c r="E47" i="1"/>
  <c r="C47" i="1"/>
  <c r="Q46" i="1"/>
  <c r="P46" i="1"/>
  <c r="O46" i="1"/>
  <c r="P45" i="1"/>
  <c r="O45" i="1"/>
  <c r="I45" i="1"/>
  <c r="G45" i="1"/>
  <c r="E45" i="1"/>
  <c r="C45" i="1"/>
  <c r="P44" i="1"/>
  <c r="O44" i="1"/>
  <c r="I44" i="1"/>
  <c r="G44" i="1"/>
  <c r="E44" i="1"/>
  <c r="C44" i="1"/>
  <c r="P43" i="1"/>
  <c r="O43" i="1"/>
  <c r="I43" i="1"/>
  <c r="G43" i="1"/>
  <c r="E43" i="1"/>
  <c r="C43" i="1"/>
  <c r="P42" i="1"/>
  <c r="O42" i="1"/>
  <c r="I42" i="1"/>
  <c r="G42" i="1"/>
  <c r="G58" i="1" s="1"/>
  <c r="E42" i="1"/>
  <c r="C42" i="1"/>
  <c r="P33" i="1"/>
  <c r="O33" i="1"/>
  <c r="N33" i="1"/>
  <c r="L33" i="1"/>
  <c r="J33" i="1"/>
  <c r="H33" i="1"/>
  <c r="F33" i="1"/>
  <c r="E33" i="1"/>
  <c r="D33" i="1"/>
  <c r="C33" i="1"/>
  <c r="M31" i="1"/>
  <c r="K31" i="1"/>
  <c r="I31" i="1"/>
  <c r="G31" i="1"/>
  <c r="C31" i="1"/>
  <c r="K30" i="1"/>
  <c r="I30" i="1"/>
  <c r="G30" i="1"/>
  <c r="G33" i="1" s="1"/>
  <c r="C30" i="1"/>
  <c r="M29" i="1"/>
  <c r="K29" i="1"/>
  <c r="I29" i="1"/>
  <c r="G29" i="1"/>
  <c r="C29" i="1"/>
  <c r="M27" i="1"/>
  <c r="I27" i="1"/>
  <c r="Q63" i="1" s="1"/>
  <c r="G27" i="1"/>
  <c r="C27" i="1"/>
  <c r="Q26" i="1"/>
  <c r="K26" i="1"/>
  <c r="K33" i="1" s="1"/>
  <c r="I26" i="1"/>
  <c r="G26" i="1"/>
  <c r="C26" i="1"/>
  <c r="Q25" i="1"/>
  <c r="Q33" i="1" s="1"/>
  <c r="O25" i="1"/>
  <c r="M25" i="1"/>
  <c r="K25" i="1"/>
  <c r="I25" i="1"/>
  <c r="I33" i="1" s="1"/>
  <c r="G25" i="1"/>
  <c r="C25" i="1"/>
  <c r="P22" i="1"/>
  <c r="P35" i="1" s="1"/>
  <c r="N22" i="1"/>
  <c r="N35" i="1" s="1"/>
  <c r="L22" i="1"/>
  <c r="J22" i="1"/>
  <c r="J35" i="1" s="1"/>
  <c r="H22" i="1"/>
  <c r="F22" i="1"/>
  <c r="F35" i="1" s="1"/>
  <c r="D22" i="1"/>
  <c r="Q20" i="1"/>
  <c r="O20" i="1"/>
  <c r="M20" i="1"/>
  <c r="K20" i="1"/>
  <c r="I20" i="1"/>
  <c r="G20" i="1"/>
  <c r="C20" i="1"/>
  <c r="Q19" i="1"/>
  <c r="O19" i="1"/>
  <c r="M19" i="1"/>
  <c r="K19" i="1"/>
  <c r="I19" i="1"/>
  <c r="G19" i="1"/>
  <c r="C19" i="1"/>
  <c r="Q17" i="1"/>
  <c r="O17" i="1"/>
  <c r="M17" i="1"/>
  <c r="K17" i="1"/>
  <c r="I17" i="1"/>
  <c r="G17" i="1"/>
  <c r="C17" i="1"/>
  <c r="Q16" i="1"/>
  <c r="O16" i="1"/>
  <c r="M16" i="1"/>
  <c r="K16" i="1"/>
  <c r="I16" i="1"/>
  <c r="G16" i="1"/>
  <c r="C16" i="1"/>
  <c r="O15" i="1"/>
  <c r="K15" i="1"/>
  <c r="I15" i="1"/>
  <c r="G15" i="1"/>
  <c r="C15" i="1"/>
  <c r="Q14" i="1"/>
  <c r="O14" i="1"/>
  <c r="M14" i="1"/>
  <c r="K14" i="1"/>
  <c r="I14" i="1"/>
  <c r="G14" i="1"/>
  <c r="C14" i="1"/>
  <c r="Q13" i="1"/>
  <c r="O13" i="1"/>
  <c r="M13" i="1"/>
  <c r="K13" i="1"/>
  <c r="I13" i="1"/>
  <c r="G13" i="1"/>
  <c r="C13" i="1"/>
  <c r="O12" i="1"/>
  <c r="K12" i="1"/>
  <c r="I12" i="1"/>
  <c r="G12" i="1"/>
  <c r="E12" i="1"/>
  <c r="E22" i="1" s="1"/>
  <c r="C12" i="1"/>
  <c r="Q11" i="1"/>
  <c r="O11" i="1"/>
  <c r="M11" i="1"/>
  <c r="K11" i="1"/>
  <c r="I11" i="1"/>
  <c r="G11" i="1"/>
  <c r="C11" i="1"/>
  <c r="Q9" i="1"/>
  <c r="O9" i="1"/>
  <c r="M9" i="1"/>
  <c r="K9" i="1"/>
  <c r="I9" i="1"/>
  <c r="G9" i="1"/>
  <c r="C9" i="1"/>
  <c r="Q8" i="1"/>
  <c r="O8" i="1"/>
  <c r="M8" i="1"/>
  <c r="K8" i="1"/>
  <c r="I8" i="1"/>
  <c r="G8" i="1"/>
  <c r="C8" i="1"/>
  <c r="Q7" i="1"/>
  <c r="O7" i="1"/>
  <c r="M7" i="1"/>
  <c r="K7" i="1"/>
  <c r="I7" i="1"/>
  <c r="G7" i="1"/>
  <c r="C7" i="1"/>
  <c r="Q6" i="1"/>
  <c r="O6" i="1"/>
  <c r="M6" i="1"/>
  <c r="K6" i="1"/>
  <c r="I6" i="1"/>
  <c r="G6" i="1"/>
  <c r="C6" i="1"/>
  <c r="C58" i="1" l="1"/>
  <c r="E35" i="1"/>
  <c r="E39" i="1" s="1"/>
  <c r="D35" i="1"/>
  <c r="E38" i="1" s="1"/>
  <c r="L35" i="1"/>
  <c r="P58" i="1"/>
  <c r="I22" i="1"/>
  <c r="I35" i="1" s="1"/>
  <c r="Q22" i="1"/>
  <c r="Q35" i="1" s="1"/>
  <c r="M22" i="1"/>
  <c r="Q55" i="1"/>
  <c r="H35" i="1"/>
  <c r="K58" i="1"/>
  <c r="K69" i="1"/>
  <c r="C71" i="1"/>
  <c r="C75" i="1" s="1"/>
  <c r="M71" i="1"/>
  <c r="M74" i="1" s="1"/>
  <c r="M75" i="1" s="1"/>
  <c r="K22" i="1"/>
  <c r="K35" i="1" s="1"/>
  <c r="Q62" i="1"/>
  <c r="I58" i="1"/>
  <c r="C22" i="1"/>
  <c r="C35" i="1" s="1"/>
  <c r="Q47" i="1"/>
  <c r="M33" i="1"/>
  <c r="Q65" i="1"/>
  <c r="O58" i="1"/>
  <c r="O71" i="1" s="1"/>
  <c r="O74" i="1" s="1"/>
  <c r="I69" i="1"/>
  <c r="Q42" i="1"/>
  <c r="O22" i="1"/>
  <c r="O35" i="1" s="1"/>
  <c r="Q43" i="1"/>
  <c r="Q44" i="1"/>
  <c r="Q45" i="1"/>
  <c r="Q48" i="1"/>
  <c r="Q49" i="1"/>
  <c r="Q50" i="1"/>
  <c r="Q51" i="1"/>
  <c r="Q52" i="1"/>
  <c r="Q53" i="1"/>
  <c r="Q56" i="1"/>
  <c r="Q66" i="1"/>
  <c r="Q67" i="1"/>
  <c r="E58" i="1"/>
  <c r="E71" i="1" s="1"/>
  <c r="P71" i="1"/>
  <c r="G71" i="1"/>
  <c r="G22" i="1"/>
  <c r="G35" i="1" s="1"/>
  <c r="Q61" i="1"/>
  <c r="K39" i="1" l="1"/>
  <c r="K38" i="1"/>
  <c r="K71" i="1"/>
  <c r="K74" i="1" s="1"/>
  <c r="K75" i="1" s="1"/>
  <c r="I71" i="1"/>
  <c r="I75" i="1" s="1"/>
  <c r="M35" i="1"/>
  <c r="C38" i="1"/>
  <c r="C39" i="1"/>
  <c r="Q58" i="1"/>
  <c r="C74" i="1"/>
  <c r="G39" i="1"/>
  <c r="G38" i="1"/>
  <c r="G75" i="1"/>
  <c r="G74" i="1"/>
  <c r="O75" i="1"/>
  <c r="Q69" i="1"/>
  <c r="M39" i="1"/>
  <c r="M38" i="1"/>
  <c r="O39" i="1"/>
  <c r="O38" i="1"/>
  <c r="Q39" i="1"/>
  <c r="Q38" i="1"/>
  <c r="E74" i="1"/>
  <c r="E75" i="1" s="1"/>
  <c r="I39" i="1"/>
  <c r="I38" i="1"/>
  <c r="I74" i="1" l="1"/>
  <c r="Q71" i="1"/>
  <c r="Q75" i="1" l="1"/>
  <c r="Q74" i="1"/>
  <c r="K36" i="1"/>
  <c r="C36" i="1"/>
  <c r="K72" i="1"/>
  <c r="C72" i="1"/>
  <c r="M72" i="1"/>
  <c r="O72" i="1"/>
  <c r="E36" i="1"/>
  <c r="G36" i="1"/>
  <c r="Q36" i="1"/>
  <c r="E72" i="1"/>
  <c r="I36" i="1"/>
  <c r="G72" i="1"/>
  <c r="O36" i="1"/>
  <c r="I72" i="1"/>
  <c r="M36" i="1"/>
  <c r="Q72" i="1" l="1"/>
</calcChain>
</file>

<file path=xl/sharedStrings.xml><?xml version="1.0" encoding="utf-8"?>
<sst xmlns="http://schemas.openxmlformats.org/spreadsheetml/2006/main" count="115" uniqueCount="53">
  <si>
    <t>University of Wisconsin-La Crosse</t>
  </si>
  <si>
    <t>Auxiliary Chargeback Schedule</t>
  </si>
  <si>
    <t xml:space="preserve"> Fiscal Years 2016 &amp; 2017</t>
  </si>
  <si>
    <t>Residence Life</t>
  </si>
  <si>
    <t>Municipal Seg Fee</t>
  </si>
  <si>
    <t>Student Union</t>
  </si>
  <si>
    <t>Food Services</t>
  </si>
  <si>
    <t>REC Center</t>
  </si>
  <si>
    <t>Parking</t>
  </si>
  <si>
    <t>Child Care</t>
  </si>
  <si>
    <t>Counseling Center</t>
  </si>
  <si>
    <t>Chargebacks</t>
  </si>
  <si>
    <t>FY16</t>
  </si>
  <si>
    <t>FY17</t>
  </si>
  <si>
    <t>System Assessment</t>
  </si>
  <si>
    <t>Common System</t>
  </si>
  <si>
    <t>Safety &amp; Loss Prev</t>
  </si>
  <si>
    <t>OSER</t>
  </si>
  <si>
    <t>PeopleSoft</t>
  </si>
  <si>
    <t>Auxiliary Chargeback</t>
  </si>
  <si>
    <t>Municipal Serv</t>
  </si>
  <si>
    <t>Worker Comp</t>
  </si>
  <si>
    <t>Liability</t>
  </si>
  <si>
    <t>Property</t>
  </si>
  <si>
    <t>WISMART</t>
  </si>
  <si>
    <t>Work Center</t>
  </si>
  <si>
    <t>Procurement Assessment</t>
  </si>
  <si>
    <t>DOA Legal Services</t>
  </si>
  <si>
    <t>Cyber Liability</t>
  </si>
  <si>
    <t>WIAC</t>
  </si>
  <si>
    <t>Total Chargebacks</t>
  </si>
  <si>
    <t>Other Cost Factors</t>
  </si>
  <si>
    <t>IT Network Operating Fee</t>
  </si>
  <si>
    <t>IT Auxiliary Positions</t>
  </si>
  <si>
    <t>Debt Service</t>
  </si>
  <si>
    <t>Protective Services</t>
  </si>
  <si>
    <t>CBORD Annual</t>
  </si>
  <si>
    <t>Green Energy Surcharge</t>
  </si>
  <si>
    <t>City Storm Water Utility</t>
  </si>
  <si>
    <t>Central Utility</t>
  </si>
  <si>
    <t>Total Other Cost Factors</t>
  </si>
  <si>
    <t>Grand Total</t>
  </si>
  <si>
    <t>Percent of Total</t>
  </si>
  <si>
    <t>Variance</t>
  </si>
  <si>
    <t>Percent of Change</t>
  </si>
  <si>
    <t>Health Center</t>
  </si>
  <si>
    <t>Rec Sports</t>
  </si>
  <si>
    <t>Athletics</t>
  </si>
  <si>
    <t>Stadium</t>
  </si>
  <si>
    <t>Bookstore</t>
  </si>
  <si>
    <t>Textbook</t>
  </si>
  <si>
    <t>Continuing 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</si>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</sst>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10" x14ac:knownFonts="1">
    <font>
      <sz val="10"/>
      <color theme="1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8">
    <xf numFmtId="0" fontId="0" fillId="0" borderId="0" xfId="0"/>
    <xf numFmtId="0" fontId="2" fillId="0" borderId="0" xfId="0" applyFont="1"/>
    <xf numFmtId="0" fontId="3" fillId="2" borderId="6" xfId="0" applyFont="1" applyFill="1" applyBorder="1"/>
    <xf numFmtId="0" fontId="1" fillId="0" borderId="9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5" fillId="0" borderId="9" xfId="1" applyFont="1" applyFill="1" applyBorder="1"/>
    <xf numFmtId="41" fontId="3" fillId="0" borderId="10" xfId="0" applyNumberFormat="1" applyFont="1" applyFill="1" applyBorder="1"/>
    <xf numFmtId="41" fontId="1" fillId="0" borderId="10" xfId="0" applyNumberFormat="1" applyFont="1" applyFill="1" applyBorder="1"/>
    <xf numFmtId="41" fontId="1" fillId="0" borderId="11" xfId="0" applyNumberFormat="1" applyFont="1" applyFill="1" applyBorder="1"/>
    <xf numFmtId="0" fontId="6" fillId="2" borderId="9" xfId="1" applyFont="1" applyFill="1" applyBorder="1" applyAlignment="1">
      <alignment horizontal="right"/>
    </xf>
    <xf numFmtId="41" fontId="1" fillId="2" borderId="10" xfId="0" applyNumberFormat="1" applyFont="1" applyFill="1" applyBorder="1"/>
    <xf numFmtId="41" fontId="1" fillId="2" borderId="11" xfId="0" applyNumberFormat="1" applyFont="1" applyFill="1" applyBorder="1"/>
    <xf numFmtId="0" fontId="7" fillId="0" borderId="0" xfId="0" applyFont="1" applyFill="1"/>
    <xf numFmtId="0" fontId="8" fillId="0" borderId="0" xfId="0" applyFont="1" applyFill="1"/>
    <xf numFmtId="0" fontId="6" fillId="0" borderId="9" xfId="1" applyFont="1" applyFill="1" applyBorder="1"/>
    <xf numFmtId="41" fontId="2" fillId="0" borderId="0" xfId="0" applyNumberFormat="1" applyFont="1"/>
    <xf numFmtId="0" fontId="7" fillId="0" borderId="0" xfId="0" applyFont="1"/>
    <xf numFmtId="0" fontId="8" fillId="0" borderId="0" xfId="0" applyFont="1"/>
    <xf numFmtId="0" fontId="6" fillId="3" borderId="9" xfId="1" applyFont="1" applyFill="1" applyBorder="1" applyAlignment="1">
      <alignment horizontal="right"/>
    </xf>
    <xf numFmtId="41" fontId="1" fillId="3" borderId="10" xfId="0" applyNumberFormat="1" applyFont="1" applyFill="1" applyBorder="1"/>
    <xf numFmtId="41" fontId="1" fillId="3" borderId="11" xfId="0" applyNumberFormat="1" applyFont="1" applyFill="1" applyBorder="1"/>
    <xf numFmtId="0" fontId="6" fillId="0" borderId="9" xfId="1" applyFont="1" applyFill="1" applyBorder="1" applyAlignment="1">
      <alignment horizontal="right"/>
    </xf>
    <xf numFmtId="10" fontId="1" fillId="0" borderId="10" xfId="0" applyNumberFormat="1" applyFont="1" applyFill="1" applyBorder="1"/>
    <xf numFmtId="10" fontId="1" fillId="0" borderId="11" xfId="0" applyNumberFormat="1" applyFont="1" applyFill="1" applyBorder="1"/>
    <xf numFmtId="43" fontId="0" fillId="0" borderId="0" xfId="0" applyNumberFormat="1"/>
    <xf numFmtId="0" fontId="1" fillId="0" borderId="9" xfId="0" applyFont="1" applyBorder="1"/>
    <xf numFmtId="41" fontId="6" fillId="0" borderId="10" xfId="0" applyNumberFormat="1" applyFont="1" applyFill="1" applyBorder="1"/>
    <xf numFmtId="41" fontId="9" fillId="0" borderId="10" xfId="0" applyNumberFormat="1" applyFont="1" applyFill="1" applyBorder="1"/>
    <xf numFmtId="0" fontId="1" fillId="0" borderId="12" xfId="0" applyFont="1" applyBorder="1"/>
    <xf numFmtId="10" fontId="1" fillId="0" borderId="13" xfId="0" applyNumberFormat="1" applyFont="1" applyBorder="1"/>
    <xf numFmtId="10" fontId="6" fillId="0" borderId="13" xfId="0" applyNumberFormat="1" applyFont="1" applyBorder="1"/>
    <xf numFmtId="41" fontId="1" fillId="0" borderId="13" xfId="0" applyNumberFormat="1" applyFont="1" applyBorder="1"/>
    <xf numFmtId="10" fontId="9" fillId="0" borderId="13" xfId="0" applyNumberFormat="1" applyFont="1" applyBorder="1"/>
    <xf numFmtId="10" fontId="9" fillId="0" borderId="10" xfId="0" applyNumberFormat="1" applyFont="1" applyBorder="1"/>
    <xf numFmtId="10" fontId="1" fillId="0" borderId="10" xfId="0" applyNumberFormat="1" applyFont="1" applyBorder="1"/>
    <xf numFmtId="10" fontId="1" fillId="0" borderId="11" xfId="0" applyNumberFormat="1" applyFont="1" applyBorder="1"/>
    <xf numFmtId="41" fontId="3" fillId="0" borderId="10" xfId="0" applyNumberFormat="1" applyFont="1" applyBorder="1"/>
    <xf numFmtId="41" fontId="1" fillId="0" borderId="10" xfId="0" applyNumberFormat="1" applyFont="1" applyBorder="1"/>
    <xf numFmtId="1" fontId="2" fillId="0" borderId="0" xfId="0" applyNumberFormat="1" applyFont="1"/>
    <xf numFmtId="41" fontId="6" fillId="0" borderId="10" xfId="0" applyNumberFormat="1" applyFont="1" applyBorder="1"/>
    <xf numFmtId="41" fontId="6" fillId="4" borderId="11" xfId="0" applyNumberFormat="1" applyFont="1" applyFill="1" applyBorder="1"/>
    <xf numFmtId="41" fontId="3" fillId="0" borderId="13" xfId="0" applyNumberFormat="1" applyFont="1" applyBorder="1"/>
    <xf numFmtId="10" fontId="6" fillId="0" borderId="14" xfId="0" applyNumberFormat="1" applyFont="1" applyBorder="1"/>
    <xf numFmtId="0" fontId="3" fillId="0" borderId="0" xfId="0" applyFont="1"/>
    <xf numFmtId="0" fontId="1" fillId="0" borderId="0" xfId="0" applyFont="1"/>
    <xf numFmtId="41" fontId="1" fillId="0" borderId="0" xfId="0" applyNumberFormat="1" applyFont="1"/>
    <xf numFmtId="10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</cellXfs>
  <cellStyles count="2">
    <cellStyle name="Normal" xfId="0" builtinId="0"/>
    <cellStyle name="Normal_Landscape work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76200</xdr:rowOff>
    </xdr:from>
    <xdr:to>
      <xdr:col>1</xdr:col>
      <xdr:colOff>15240</xdr:colOff>
      <xdr:row>2</xdr:row>
      <xdr:rowOff>83820</xdr:rowOff>
    </xdr:to>
    <xdr:pic>
      <xdr:nvPicPr>
        <xdr:cNvPr id="2" name="Picture 1" descr="http://uwlax.edu/universityrelations/UW-LBranding/Images/Download%20Logos/uw-lwordmark_cmyk300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76200"/>
          <a:ext cx="138684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argebacks%20FY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ummary Chart"/>
      <sheetName val="Square Footage"/>
      <sheetName val="Revenue"/>
      <sheetName val="Compensation"/>
      <sheetName val="SE Capital"/>
      <sheetName val="All Expenses"/>
      <sheetName val="Green Energy"/>
      <sheetName val="Storm Water"/>
      <sheetName val="Aux IT Pos"/>
      <sheetName val="BandwidthAlloc&amp;Increased$s"/>
      <sheetName val="Debt Service"/>
      <sheetName val="CBORD"/>
      <sheetName val="Balance"/>
      <sheetName val="Procurement"/>
    </sheetNames>
    <sheetDataSet>
      <sheetData sheetId="0">
        <row r="10">
          <cell r="K10">
            <v>12970.9125</v>
          </cell>
        </row>
      </sheetData>
      <sheetData sheetId="1"/>
      <sheetData sheetId="2">
        <row r="59">
          <cell r="G59">
            <v>54437.785917328758</v>
          </cell>
          <cell r="H59">
            <v>13135</v>
          </cell>
        </row>
        <row r="60">
          <cell r="G60">
            <v>1431.8605688310663</v>
          </cell>
          <cell r="H60">
            <v>345</v>
          </cell>
        </row>
        <row r="61">
          <cell r="G61">
            <v>1370.0255953085714</v>
          </cell>
          <cell r="H61">
            <v>331</v>
          </cell>
        </row>
        <row r="62">
          <cell r="G62">
            <v>28429.032076970652</v>
          </cell>
          <cell r="H62">
            <v>6859</v>
          </cell>
        </row>
        <row r="63">
          <cell r="G63">
            <v>36438.069645519005</v>
          </cell>
          <cell r="H63">
            <v>8791</v>
          </cell>
        </row>
        <row r="64">
          <cell r="G64">
            <v>15487.261975881429</v>
          </cell>
          <cell r="H64">
            <v>3737</v>
          </cell>
        </row>
        <row r="65">
          <cell r="G65">
            <v>3123.4294320367899</v>
          </cell>
          <cell r="H65">
            <v>754</v>
          </cell>
        </row>
        <row r="66">
          <cell r="G66">
            <v>305727.53058134642</v>
          </cell>
          <cell r="H66">
            <v>73766</v>
          </cell>
        </row>
        <row r="67">
          <cell r="G67">
            <v>11463.004206777303</v>
          </cell>
          <cell r="H67">
            <v>2766</v>
          </cell>
        </row>
        <row r="68">
          <cell r="H68">
            <v>119690.24000000001</v>
          </cell>
        </row>
      </sheetData>
      <sheetData sheetId="3">
        <row r="22">
          <cell r="D22">
            <v>583476</v>
          </cell>
        </row>
        <row r="23">
          <cell r="D23">
            <v>129662</v>
          </cell>
        </row>
        <row r="24">
          <cell r="D24">
            <v>402424</v>
          </cell>
        </row>
        <row r="25">
          <cell r="D25">
            <v>22798</v>
          </cell>
        </row>
        <row r="26">
          <cell r="D26">
            <v>86261</v>
          </cell>
        </row>
        <row r="27">
          <cell r="D27">
            <v>19841</v>
          </cell>
        </row>
        <row r="28">
          <cell r="D28">
            <v>33370</v>
          </cell>
        </row>
        <row r="29">
          <cell r="D29">
            <v>95901</v>
          </cell>
        </row>
        <row r="30">
          <cell r="D30">
            <v>39062</v>
          </cell>
        </row>
        <row r="31">
          <cell r="D31">
            <v>26463</v>
          </cell>
        </row>
        <row r="32">
          <cell r="D32">
            <v>35513</v>
          </cell>
        </row>
        <row r="33">
          <cell r="D33">
            <v>8607</v>
          </cell>
        </row>
        <row r="34">
          <cell r="D34">
            <v>78185</v>
          </cell>
        </row>
        <row r="35">
          <cell r="D35">
            <v>59533</v>
          </cell>
        </row>
      </sheetData>
      <sheetData sheetId="4">
        <row r="20">
          <cell r="D20">
            <v>0</v>
          </cell>
          <cell r="E20">
            <v>60672</v>
          </cell>
          <cell r="F20">
            <v>13550</v>
          </cell>
        </row>
        <row r="21">
          <cell r="D21">
            <v>0</v>
          </cell>
          <cell r="E21">
            <v>25944</v>
          </cell>
          <cell r="F21">
            <v>5794</v>
          </cell>
        </row>
        <row r="22">
          <cell r="D22">
            <v>0</v>
          </cell>
          <cell r="E22">
            <v>9294</v>
          </cell>
          <cell r="F22">
            <v>2076</v>
          </cell>
        </row>
        <row r="23">
          <cell r="D23">
            <v>0</v>
          </cell>
          <cell r="E23">
            <v>8517</v>
          </cell>
          <cell r="F23">
            <v>1902</v>
          </cell>
        </row>
        <row r="24">
          <cell r="D24">
            <v>0</v>
          </cell>
          <cell r="E24">
            <v>12327</v>
          </cell>
          <cell r="F24">
            <v>2753</v>
          </cell>
        </row>
        <row r="25">
          <cell r="D25">
            <v>0</v>
          </cell>
          <cell r="E25">
            <v>6900</v>
          </cell>
          <cell r="F25">
            <v>1541</v>
          </cell>
        </row>
        <row r="26">
          <cell r="D26">
            <v>0</v>
          </cell>
          <cell r="E26">
            <v>12126</v>
          </cell>
          <cell r="F26">
            <v>2708</v>
          </cell>
        </row>
        <row r="27">
          <cell r="D27">
            <v>0</v>
          </cell>
          <cell r="E27">
            <v>32630</v>
          </cell>
          <cell r="F27">
            <v>7288</v>
          </cell>
        </row>
        <row r="28">
          <cell r="D28">
            <v>0</v>
          </cell>
          <cell r="E28">
            <v>4460</v>
          </cell>
          <cell r="F28">
            <v>996</v>
          </cell>
        </row>
        <row r="29">
          <cell r="D29">
            <v>0</v>
          </cell>
          <cell r="E29">
            <v>1042</v>
          </cell>
          <cell r="F29">
            <v>233</v>
          </cell>
        </row>
        <row r="30">
          <cell r="D30">
            <v>0</v>
          </cell>
          <cell r="E30">
            <v>3977</v>
          </cell>
          <cell r="F30">
            <v>888</v>
          </cell>
        </row>
        <row r="31">
          <cell r="D31">
            <v>0</v>
          </cell>
          <cell r="E31">
            <v>15860</v>
          </cell>
          <cell r="F31">
            <v>3542</v>
          </cell>
        </row>
      </sheetData>
      <sheetData sheetId="5">
        <row r="21">
          <cell r="D21">
            <v>8671</v>
          </cell>
          <cell r="E21">
            <v>749</v>
          </cell>
        </row>
        <row r="22">
          <cell r="D22">
            <v>1453</v>
          </cell>
          <cell r="E22">
            <v>126</v>
          </cell>
        </row>
        <row r="23">
          <cell r="D23">
            <v>14776</v>
          </cell>
          <cell r="E23">
            <v>1277</v>
          </cell>
        </row>
        <row r="24">
          <cell r="D24">
            <v>159</v>
          </cell>
          <cell r="E24">
            <v>14</v>
          </cell>
        </row>
        <row r="25">
          <cell r="D25">
            <v>1219</v>
          </cell>
          <cell r="E25">
            <v>105</v>
          </cell>
        </row>
        <row r="26">
          <cell r="D26">
            <v>136</v>
          </cell>
          <cell r="E26">
            <v>12</v>
          </cell>
        </row>
        <row r="27">
          <cell r="D27">
            <v>219</v>
          </cell>
          <cell r="E27">
            <v>19</v>
          </cell>
        </row>
        <row r="28">
          <cell r="D28">
            <v>932</v>
          </cell>
          <cell r="E28">
            <v>81</v>
          </cell>
        </row>
        <row r="29">
          <cell r="D29">
            <v>1436</v>
          </cell>
          <cell r="E29">
            <v>124</v>
          </cell>
        </row>
        <row r="30">
          <cell r="D30">
            <v>605</v>
          </cell>
          <cell r="E30">
            <v>52</v>
          </cell>
        </row>
        <row r="31">
          <cell r="D31">
            <v>598</v>
          </cell>
          <cell r="E31">
            <v>52</v>
          </cell>
        </row>
        <row r="32">
          <cell r="D32">
            <v>828</v>
          </cell>
          <cell r="E32">
            <v>72</v>
          </cell>
        </row>
      </sheetData>
      <sheetData sheetId="6">
        <row r="20">
          <cell r="D20">
            <v>5622</v>
          </cell>
          <cell r="E20">
            <v>342783</v>
          </cell>
          <cell r="F20">
            <v>8970</v>
          </cell>
          <cell r="G20">
            <v>927</v>
          </cell>
          <cell r="H20">
            <v>4856</v>
          </cell>
        </row>
        <row r="21">
          <cell r="D21">
            <v>1108</v>
          </cell>
          <cell r="E21">
            <v>67573</v>
          </cell>
          <cell r="F21">
            <v>1768</v>
          </cell>
          <cell r="G21">
            <v>183</v>
          </cell>
          <cell r="H21">
            <v>957</v>
          </cell>
        </row>
        <row r="22">
          <cell r="D22">
            <v>4042</v>
          </cell>
          <cell r="E22">
            <v>246436</v>
          </cell>
          <cell r="F22">
            <v>6448</v>
          </cell>
          <cell r="G22">
            <v>666</v>
          </cell>
          <cell r="H22">
            <v>3491</v>
          </cell>
        </row>
        <row r="23">
          <cell r="D23">
            <v>246</v>
          </cell>
          <cell r="E23">
            <v>14995</v>
          </cell>
          <cell r="F23">
            <v>392</v>
          </cell>
          <cell r="G23">
            <v>41</v>
          </cell>
          <cell r="H23">
            <v>212</v>
          </cell>
        </row>
        <row r="24">
          <cell r="D24">
            <v>704</v>
          </cell>
          <cell r="E24">
            <v>42933</v>
          </cell>
          <cell r="F24">
            <v>1123</v>
          </cell>
          <cell r="G24">
            <v>116</v>
          </cell>
          <cell r="H24">
            <v>608</v>
          </cell>
        </row>
        <row r="25">
          <cell r="D25">
            <v>192</v>
          </cell>
          <cell r="E25">
            <v>11714</v>
          </cell>
          <cell r="F25">
            <v>307</v>
          </cell>
          <cell r="G25">
            <v>32</v>
          </cell>
          <cell r="H25">
            <v>166</v>
          </cell>
        </row>
        <row r="26">
          <cell r="D26">
            <v>333</v>
          </cell>
          <cell r="E26">
            <v>20292</v>
          </cell>
          <cell r="F26">
            <v>531</v>
          </cell>
          <cell r="G26">
            <v>55</v>
          </cell>
          <cell r="H26">
            <v>287</v>
          </cell>
        </row>
        <row r="27">
          <cell r="D27">
            <v>980</v>
          </cell>
          <cell r="E27">
            <v>59757</v>
          </cell>
          <cell r="F27">
            <v>1564</v>
          </cell>
          <cell r="G27">
            <v>162</v>
          </cell>
          <cell r="H27">
            <v>846</v>
          </cell>
        </row>
        <row r="28">
          <cell r="D28">
            <v>460</v>
          </cell>
          <cell r="E28">
            <v>28033</v>
          </cell>
          <cell r="F28">
            <v>734</v>
          </cell>
          <cell r="G28">
            <v>76</v>
          </cell>
          <cell r="H28">
            <v>397</v>
          </cell>
        </row>
        <row r="29">
          <cell r="D29">
            <v>258</v>
          </cell>
          <cell r="E29">
            <v>15733</v>
          </cell>
          <cell r="F29">
            <v>412</v>
          </cell>
          <cell r="G29">
            <v>43</v>
          </cell>
          <cell r="H29">
            <v>223</v>
          </cell>
        </row>
        <row r="30">
          <cell r="D30">
            <v>255</v>
          </cell>
          <cell r="E30">
            <v>15518</v>
          </cell>
          <cell r="F30">
            <v>406</v>
          </cell>
          <cell r="G30">
            <v>42</v>
          </cell>
          <cell r="H30">
            <v>220</v>
          </cell>
        </row>
        <row r="31">
          <cell r="D31">
            <v>561</v>
          </cell>
          <cell r="E31">
            <v>34182</v>
          </cell>
          <cell r="F31">
            <v>894</v>
          </cell>
          <cell r="G31">
            <v>92</v>
          </cell>
          <cell r="H31">
            <v>484</v>
          </cell>
        </row>
      </sheetData>
      <sheetData sheetId="7">
        <row r="17">
          <cell r="N17">
            <v>29686.247566650221</v>
          </cell>
        </row>
        <row r="19">
          <cell r="N19">
            <v>992.07360000000006</v>
          </cell>
        </row>
        <row r="20">
          <cell r="N20">
            <v>4158.2777203749383</v>
          </cell>
        </row>
        <row r="21">
          <cell r="N21">
            <v>8054.9419417858917</v>
          </cell>
        </row>
        <row r="23">
          <cell r="N23">
            <v>5672.882188061174</v>
          </cell>
        </row>
        <row r="27">
          <cell r="N27">
            <v>2781.3645679329056</v>
          </cell>
        </row>
        <row r="29">
          <cell r="N29">
            <v>5466.3452151948695</v>
          </cell>
        </row>
      </sheetData>
      <sheetData sheetId="8">
        <row r="74">
          <cell r="K74">
            <v>2465.1977346784247</v>
          </cell>
        </row>
        <row r="75">
          <cell r="K75">
            <v>977.92887736455509</v>
          </cell>
        </row>
        <row r="76">
          <cell r="K76">
            <v>26811.546493951599</v>
          </cell>
        </row>
        <row r="78">
          <cell r="K78">
            <v>247.50763926525306</v>
          </cell>
        </row>
        <row r="79">
          <cell r="K79">
            <v>371.26145889787955</v>
          </cell>
        </row>
        <row r="80">
          <cell r="K80">
            <v>928.15364724469896</v>
          </cell>
        </row>
        <row r="93">
          <cell r="K93">
            <v>4991.0203919829983</v>
          </cell>
        </row>
      </sheetData>
      <sheetData sheetId="9">
        <row r="35">
          <cell r="F35">
            <v>37093.248</v>
          </cell>
        </row>
        <row r="36">
          <cell r="F36">
            <v>24728.831999999999</v>
          </cell>
        </row>
        <row r="37">
          <cell r="F37">
            <v>8242.9439999999995</v>
          </cell>
        </row>
        <row r="38">
          <cell r="F38">
            <v>8242.9439999999995</v>
          </cell>
        </row>
        <row r="39">
          <cell r="F39">
            <v>4121.4719999999998</v>
          </cell>
        </row>
        <row r="44">
          <cell r="F44">
            <v>27840.347999999998</v>
          </cell>
        </row>
        <row r="45">
          <cell r="F45">
            <v>12373.487999999999</v>
          </cell>
        </row>
        <row r="46">
          <cell r="F46">
            <v>9280.116</v>
          </cell>
        </row>
        <row r="47">
          <cell r="F47">
            <v>6186.7439999999997</v>
          </cell>
        </row>
        <row r="48">
          <cell r="F48">
            <v>6186.7439999999997</v>
          </cell>
        </row>
      </sheetData>
      <sheetData sheetId="10">
        <row r="43">
          <cell r="C43">
            <v>59375.464905699489</v>
          </cell>
          <cell r="D43">
            <v>436.58430077720209</v>
          </cell>
          <cell r="F43">
            <v>5093.4835090673578</v>
          </cell>
          <cell r="G43">
            <v>1455.2810025906738</v>
          </cell>
          <cell r="H43">
            <v>23138.96794119171</v>
          </cell>
          <cell r="I43">
            <v>10914.607519430052</v>
          </cell>
          <cell r="J43">
            <v>16299.147229015545</v>
          </cell>
          <cell r="K43">
            <v>7276.4050129533689</v>
          </cell>
          <cell r="L43">
            <v>662443.91237927461</v>
          </cell>
        </row>
      </sheetData>
      <sheetData sheetId="11">
        <row r="126">
          <cell r="C126">
            <v>2141846.4990390004</v>
          </cell>
          <cell r="D126">
            <v>434814.03659999999</v>
          </cell>
          <cell r="E126">
            <v>103926.66570000001</v>
          </cell>
          <cell r="G126">
            <v>139846.76</v>
          </cell>
          <cell r="H126">
            <v>101261.87940000001</v>
          </cell>
          <cell r="J126">
            <v>3896679.8042259999</v>
          </cell>
          <cell r="K126">
            <v>33178.870000000003</v>
          </cell>
        </row>
      </sheetData>
      <sheetData sheetId="12">
        <row r="4">
          <cell r="F4">
            <v>16690.089439625415</v>
          </cell>
        </row>
        <row r="5">
          <cell r="F5">
            <v>1661.8580635657877</v>
          </cell>
        </row>
        <row r="6">
          <cell r="F6">
            <v>26871.010078179697</v>
          </cell>
        </row>
        <row r="7">
          <cell r="F7">
            <v>35.207622421786034</v>
          </cell>
        </row>
        <row r="17">
          <cell r="F17">
            <v>656.751665731608</v>
          </cell>
        </row>
        <row r="19">
          <cell r="F19">
            <v>556.7742299455208</v>
          </cell>
        </row>
        <row r="22">
          <cell r="F22">
            <v>379.71109044424645</v>
          </cell>
        </row>
        <row r="24">
          <cell r="F24">
            <v>2052.2673749304809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tabSelected="1" zoomScaleNormal="100" workbookViewId="0">
      <selection activeCell="A7" sqref="A7"/>
    </sheetView>
  </sheetViews>
  <sheetFormatPr defaultRowHeight="13.2" x14ac:dyDescent="0.25"/>
  <cols>
    <col min="1" max="1" width="21.33203125" style="44" customWidth="1"/>
    <col min="2" max="2" width="11.5546875" style="44" customWidth="1"/>
    <col min="3" max="3" width="11.5546875" style="45" customWidth="1"/>
    <col min="4" max="4" width="11.5546875" style="44" customWidth="1"/>
    <col min="5" max="5" width="11.5546875" style="45" customWidth="1"/>
    <col min="6" max="6" width="11.5546875" style="44" customWidth="1"/>
    <col min="7" max="7" width="11.5546875" style="45" customWidth="1"/>
    <col min="8" max="8" width="11.5546875" style="44" customWidth="1"/>
    <col min="9" max="9" width="11.5546875" style="45" customWidth="1"/>
    <col min="10" max="10" width="11.5546875" style="44" customWidth="1"/>
    <col min="11" max="11" width="11.5546875" style="45" customWidth="1"/>
    <col min="12" max="12" width="11.5546875" style="44" customWidth="1"/>
    <col min="13" max="13" width="11.5546875" style="45" customWidth="1"/>
    <col min="14" max="14" width="11.5546875" style="44" customWidth="1"/>
    <col min="15" max="15" width="11.5546875" style="45" customWidth="1"/>
    <col min="16" max="16" width="11.5546875" style="44" customWidth="1"/>
    <col min="17" max="17" width="11.5546875" style="45" customWidth="1"/>
    <col min="18" max="18" width="8" style="1" bestFit="1" customWidth="1"/>
    <col min="19" max="19" width="10.33203125" bestFit="1" customWidth="1"/>
  </cols>
  <sheetData>
    <row r="1" spans="1:17" x14ac:dyDescent="0.2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</row>
    <row r="2" spans="1:17" x14ac:dyDescent="0.25">
      <c r="A2" s="51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3"/>
    </row>
    <row r="3" spans="1:17" ht="13.8" thickBot="1" x14ac:dyDescent="0.3">
      <c r="A3" s="51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3"/>
    </row>
    <row r="4" spans="1:17" ht="15" customHeight="1" x14ac:dyDescent="0.25">
      <c r="A4" s="2"/>
      <c r="B4" s="54" t="s">
        <v>3</v>
      </c>
      <c r="C4" s="54"/>
      <c r="D4" s="54" t="s">
        <v>4</v>
      </c>
      <c r="E4" s="54"/>
      <c r="F4" s="54" t="s">
        <v>5</v>
      </c>
      <c r="G4" s="54"/>
      <c r="H4" s="54" t="s">
        <v>6</v>
      </c>
      <c r="I4" s="54"/>
      <c r="J4" s="54" t="s">
        <v>7</v>
      </c>
      <c r="K4" s="54"/>
      <c r="L4" s="54" t="s">
        <v>8</v>
      </c>
      <c r="M4" s="54"/>
      <c r="N4" s="54" t="s">
        <v>9</v>
      </c>
      <c r="O4" s="54"/>
      <c r="P4" s="54" t="s">
        <v>10</v>
      </c>
      <c r="Q4" s="55"/>
    </row>
    <row r="5" spans="1:17" ht="15" customHeight="1" x14ac:dyDescent="0.25">
      <c r="A5" s="3" t="s">
        <v>11</v>
      </c>
      <c r="B5" s="4" t="s">
        <v>12</v>
      </c>
      <c r="C5" s="5" t="s">
        <v>13</v>
      </c>
      <c r="D5" s="4" t="s">
        <v>12</v>
      </c>
      <c r="E5" s="5" t="s">
        <v>13</v>
      </c>
      <c r="F5" s="4" t="s">
        <v>12</v>
      </c>
      <c r="G5" s="5" t="s">
        <v>13</v>
      </c>
      <c r="H5" s="4" t="s">
        <v>12</v>
      </c>
      <c r="I5" s="5" t="s">
        <v>13</v>
      </c>
      <c r="J5" s="4" t="s">
        <v>12</v>
      </c>
      <c r="K5" s="5" t="s">
        <v>13</v>
      </c>
      <c r="L5" s="4" t="s">
        <v>12</v>
      </c>
      <c r="M5" s="5" t="s">
        <v>13</v>
      </c>
      <c r="N5" s="4" t="s">
        <v>12</v>
      </c>
      <c r="O5" s="5" t="s">
        <v>13</v>
      </c>
      <c r="P5" s="4" t="s">
        <v>12</v>
      </c>
      <c r="Q5" s="5" t="s">
        <v>13</v>
      </c>
    </row>
    <row r="6" spans="1:17" ht="15" customHeight="1" x14ac:dyDescent="0.25">
      <c r="A6" s="6" t="s">
        <v>14</v>
      </c>
      <c r="B6" s="7">
        <v>8179</v>
      </c>
      <c r="C6" s="8">
        <f>'[1]All Expenses'!D20</f>
        <v>5622</v>
      </c>
      <c r="D6" s="7">
        <v>0</v>
      </c>
      <c r="E6" s="8">
        <v>0</v>
      </c>
      <c r="F6" s="7">
        <v>1368</v>
      </c>
      <c r="G6" s="8">
        <f>'[1]All Expenses'!D21</f>
        <v>1108</v>
      </c>
      <c r="H6" s="7">
        <v>5230</v>
      </c>
      <c r="I6" s="8">
        <f>'[1]All Expenses'!D22</f>
        <v>4042</v>
      </c>
      <c r="J6" s="7">
        <v>1232</v>
      </c>
      <c r="K6" s="8">
        <f>'[1]All Expenses'!D24</f>
        <v>704</v>
      </c>
      <c r="L6" s="7">
        <v>366</v>
      </c>
      <c r="M6" s="8">
        <f>'[1]All Expenses'!D30</f>
        <v>255</v>
      </c>
      <c r="N6" s="7">
        <v>321</v>
      </c>
      <c r="O6" s="8">
        <f>'[1]All Expenses'!D23</f>
        <v>246</v>
      </c>
      <c r="P6" s="7">
        <v>425</v>
      </c>
      <c r="Q6" s="9">
        <f>'[1]All Expenses'!D26</f>
        <v>333</v>
      </c>
    </row>
    <row r="7" spans="1:17" ht="15" customHeight="1" x14ac:dyDescent="0.25">
      <c r="A7" s="6" t="s">
        <v>15</v>
      </c>
      <c r="B7" s="7">
        <v>364259</v>
      </c>
      <c r="C7" s="8">
        <f>'[1]All Expenses'!E20</f>
        <v>342783</v>
      </c>
      <c r="D7" s="7">
        <v>0</v>
      </c>
      <c r="E7" s="8">
        <v>0</v>
      </c>
      <c r="F7" s="7">
        <v>60916</v>
      </c>
      <c r="G7" s="8">
        <f>'[1]All Expenses'!E21</f>
        <v>67573</v>
      </c>
      <c r="H7" s="7">
        <v>232977</v>
      </c>
      <c r="I7" s="8">
        <f>'[1]All Expenses'!E22</f>
        <v>246436</v>
      </c>
      <c r="J7" s="7">
        <v>54890</v>
      </c>
      <c r="K7" s="8">
        <f>'[1]All Expenses'!E24</f>
        <v>42933</v>
      </c>
      <c r="L7" s="7">
        <v>16315</v>
      </c>
      <c r="M7" s="8">
        <f>'[1]All Expenses'!E30</f>
        <v>15518</v>
      </c>
      <c r="N7" s="7">
        <v>14296</v>
      </c>
      <c r="O7" s="8">
        <f>'[1]All Expenses'!E23</f>
        <v>14995</v>
      </c>
      <c r="P7" s="7">
        <v>18915</v>
      </c>
      <c r="Q7" s="9">
        <f>'[1]All Expenses'!E26</f>
        <v>20292</v>
      </c>
    </row>
    <row r="8" spans="1:17" ht="15" customHeight="1" x14ac:dyDescent="0.25">
      <c r="A8" s="6" t="s">
        <v>16</v>
      </c>
      <c r="B8" s="7">
        <v>9362</v>
      </c>
      <c r="C8" s="8">
        <f>'[1]All Expenses'!F20</f>
        <v>8970</v>
      </c>
      <c r="D8" s="7">
        <v>0</v>
      </c>
      <c r="E8" s="8">
        <v>0</v>
      </c>
      <c r="F8" s="7">
        <v>1565</v>
      </c>
      <c r="G8" s="8">
        <f>'[1]All Expenses'!F21</f>
        <v>1768</v>
      </c>
      <c r="H8" s="7">
        <v>5987</v>
      </c>
      <c r="I8" s="8">
        <f>'[1]All Expenses'!F22</f>
        <v>6448</v>
      </c>
      <c r="J8" s="7">
        <v>1410</v>
      </c>
      <c r="K8" s="8">
        <f>'[1]All Expenses'!F24</f>
        <v>1123</v>
      </c>
      <c r="L8" s="7">
        <v>419</v>
      </c>
      <c r="M8" s="8">
        <f>'[1]All Expenses'!F30</f>
        <v>406</v>
      </c>
      <c r="N8" s="7">
        <v>367</v>
      </c>
      <c r="O8" s="8">
        <f>'[1]All Expenses'!F23</f>
        <v>392</v>
      </c>
      <c r="P8" s="7">
        <v>486</v>
      </c>
      <c r="Q8" s="9">
        <f>'[1]All Expenses'!F26</f>
        <v>531</v>
      </c>
    </row>
    <row r="9" spans="1:17" ht="15" customHeight="1" x14ac:dyDescent="0.25">
      <c r="A9" s="6" t="s">
        <v>17</v>
      </c>
      <c r="B9" s="7">
        <v>18593</v>
      </c>
      <c r="C9" s="8">
        <f>[1]Compensation!D20</f>
        <v>0</v>
      </c>
      <c r="D9" s="7">
        <v>0</v>
      </c>
      <c r="E9" s="8">
        <v>0</v>
      </c>
      <c r="F9" s="7">
        <v>8244</v>
      </c>
      <c r="G9" s="8">
        <f>[1]Compensation!D21</f>
        <v>0</v>
      </c>
      <c r="H9" s="7">
        <v>2854</v>
      </c>
      <c r="I9" s="8">
        <f>[1]Compensation!D22</f>
        <v>0</v>
      </c>
      <c r="J9" s="7">
        <v>4068</v>
      </c>
      <c r="K9" s="8">
        <f>[1]Compensation!D24</f>
        <v>0</v>
      </c>
      <c r="L9" s="7">
        <v>1470</v>
      </c>
      <c r="M9" s="8">
        <f>[1]Compensation!D30</f>
        <v>0</v>
      </c>
      <c r="N9" s="7">
        <v>2635</v>
      </c>
      <c r="O9" s="8">
        <f>[1]Compensation!D23</f>
        <v>0</v>
      </c>
      <c r="P9" s="7">
        <v>3610</v>
      </c>
      <c r="Q9" s="9">
        <f>[1]Compensation!D26</f>
        <v>0</v>
      </c>
    </row>
    <row r="10" spans="1:17" ht="15" hidden="1" customHeight="1" x14ac:dyDescent="0.25">
      <c r="A10" s="6" t="s">
        <v>18</v>
      </c>
      <c r="B10" s="7">
        <v>0</v>
      </c>
      <c r="C10" s="8">
        <v>0</v>
      </c>
      <c r="D10" s="7">
        <v>0</v>
      </c>
      <c r="E10" s="8">
        <v>0</v>
      </c>
      <c r="F10" s="7">
        <v>0</v>
      </c>
      <c r="G10" s="8"/>
      <c r="H10" s="7">
        <v>0</v>
      </c>
      <c r="I10" s="8"/>
      <c r="J10" s="7">
        <v>0</v>
      </c>
      <c r="K10" s="8"/>
      <c r="L10" s="7">
        <v>0</v>
      </c>
      <c r="M10" s="8"/>
      <c r="N10" s="7">
        <v>0</v>
      </c>
      <c r="O10" s="8"/>
      <c r="P10" s="7">
        <v>0</v>
      </c>
      <c r="Q10" s="9"/>
    </row>
    <row r="11" spans="1:17" ht="15" customHeight="1" x14ac:dyDescent="0.25">
      <c r="A11" s="6" t="s">
        <v>19</v>
      </c>
      <c r="B11" s="7">
        <v>568540</v>
      </c>
      <c r="C11" s="8">
        <f>[1]Revenue!D22</f>
        <v>583476</v>
      </c>
      <c r="D11" s="7">
        <v>0</v>
      </c>
      <c r="E11" s="8">
        <v>0</v>
      </c>
      <c r="F11" s="7">
        <v>114448</v>
      </c>
      <c r="G11" s="8">
        <f>[1]Revenue!D23</f>
        <v>129662</v>
      </c>
      <c r="H11" s="7">
        <v>417297</v>
      </c>
      <c r="I11" s="8">
        <f>[1]Revenue!D24</f>
        <v>402424</v>
      </c>
      <c r="J11" s="7">
        <v>85072</v>
      </c>
      <c r="K11" s="8">
        <f>[1]Revenue!D26</f>
        <v>86261</v>
      </c>
      <c r="L11" s="7">
        <v>38586</v>
      </c>
      <c r="M11" s="8">
        <f>[1]Revenue!D32</f>
        <v>35513</v>
      </c>
      <c r="N11" s="7">
        <v>23928</v>
      </c>
      <c r="O11" s="8">
        <f>[1]Revenue!D25</f>
        <v>22798</v>
      </c>
      <c r="P11" s="7">
        <v>30490</v>
      </c>
      <c r="Q11" s="9">
        <f>[1]Revenue!D28</f>
        <v>33370</v>
      </c>
    </row>
    <row r="12" spans="1:17" ht="15" customHeight="1" x14ac:dyDescent="0.25">
      <c r="A12" s="6" t="s">
        <v>20</v>
      </c>
      <c r="B12" s="7">
        <v>76168</v>
      </c>
      <c r="C12" s="8">
        <f>'[1]Square Footage'!H66</f>
        <v>73766</v>
      </c>
      <c r="D12" s="7">
        <v>120455</v>
      </c>
      <c r="E12" s="8">
        <f>'[1]Square Footage'!H68</f>
        <v>119690.24000000001</v>
      </c>
      <c r="F12" s="7">
        <v>12621</v>
      </c>
      <c r="G12" s="8">
        <f>'[1]Square Footage'!H59</f>
        <v>13135</v>
      </c>
      <c r="H12" s="7">
        <v>5829</v>
      </c>
      <c r="I12" s="8">
        <f>'[1]Square Footage'!H62</f>
        <v>6859</v>
      </c>
      <c r="J12" s="7">
        <v>9078</v>
      </c>
      <c r="K12" s="8">
        <f>'[1]Square Footage'!H63</f>
        <v>8791</v>
      </c>
      <c r="L12" s="7">
        <v>0</v>
      </c>
      <c r="M12" s="8">
        <v>0</v>
      </c>
      <c r="N12" s="7">
        <v>778</v>
      </c>
      <c r="O12" s="8">
        <f>'[1]Square Footage'!H65</f>
        <v>754</v>
      </c>
      <c r="P12" s="7">
        <v>0</v>
      </c>
      <c r="Q12" s="9">
        <v>0</v>
      </c>
    </row>
    <row r="13" spans="1:17" ht="15" customHeight="1" x14ac:dyDescent="0.25">
      <c r="A13" s="6" t="s">
        <v>21</v>
      </c>
      <c r="B13" s="7">
        <v>49115</v>
      </c>
      <c r="C13" s="8">
        <f>[1]Compensation!E20</f>
        <v>60672</v>
      </c>
      <c r="D13" s="7">
        <v>0</v>
      </c>
      <c r="E13" s="8">
        <v>0</v>
      </c>
      <c r="F13" s="7">
        <v>21776</v>
      </c>
      <c r="G13" s="8">
        <f>[1]Compensation!E21</f>
        <v>25944</v>
      </c>
      <c r="H13" s="7">
        <v>7540</v>
      </c>
      <c r="I13" s="8">
        <f>[1]Compensation!E22</f>
        <v>9294</v>
      </c>
      <c r="J13" s="7">
        <v>10747</v>
      </c>
      <c r="K13" s="8">
        <f>[1]Compensation!E24</f>
        <v>12327</v>
      </c>
      <c r="L13" s="7">
        <v>3882</v>
      </c>
      <c r="M13" s="8">
        <f>[1]Compensation!E30</f>
        <v>3977</v>
      </c>
      <c r="N13" s="7">
        <v>6961</v>
      </c>
      <c r="O13" s="8">
        <f>[1]Compensation!E23</f>
        <v>8517</v>
      </c>
      <c r="P13" s="7">
        <v>9535</v>
      </c>
      <c r="Q13" s="9">
        <f>[1]Compensation!E26</f>
        <v>12126</v>
      </c>
    </row>
    <row r="14" spans="1:17" ht="15" customHeight="1" x14ac:dyDescent="0.25">
      <c r="A14" s="6" t="s">
        <v>22</v>
      </c>
      <c r="B14" s="7">
        <v>11545</v>
      </c>
      <c r="C14" s="8">
        <f>[1]Compensation!F20</f>
        <v>13550</v>
      </c>
      <c r="D14" s="7">
        <v>0</v>
      </c>
      <c r="E14" s="8">
        <v>0</v>
      </c>
      <c r="F14" s="7">
        <v>5118</v>
      </c>
      <c r="G14" s="8">
        <f>[1]Compensation!F21</f>
        <v>5794</v>
      </c>
      <c r="H14" s="7">
        <v>1772</v>
      </c>
      <c r="I14" s="8">
        <f>[1]Compensation!F22</f>
        <v>2076</v>
      </c>
      <c r="J14" s="7">
        <v>2526</v>
      </c>
      <c r="K14" s="8">
        <f>[1]Compensation!F24</f>
        <v>2753</v>
      </c>
      <c r="L14" s="7">
        <v>912</v>
      </c>
      <c r="M14" s="8">
        <f>[1]Compensation!F30</f>
        <v>888</v>
      </c>
      <c r="N14" s="7">
        <v>1636</v>
      </c>
      <c r="O14" s="8">
        <f>[1]Compensation!F23</f>
        <v>1902</v>
      </c>
      <c r="P14" s="7">
        <v>2241</v>
      </c>
      <c r="Q14" s="9">
        <f>[1]Compensation!F26</f>
        <v>2708</v>
      </c>
    </row>
    <row r="15" spans="1:17" ht="15" customHeight="1" x14ac:dyDescent="0.25">
      <c r="A15" s="6" t="s">
        <v>23</v>
      </c>
      <c r="B15" s="7">
        <v>298746.98613396246</v>
      </c>
      <c r="C15" s="8">
        <f>'[1]Square Footage'!G66</f>
        <v>305727.53058134642</v>
      </c>
      <c r="D15" s="7">
        <v>0</v>
      </c>
      <c r="E15" s="8">
        <v>0</v>
      </c>
      <c r="F15" s="7">
        <v>49498.633110399518</v>
      </c>
      <c r="G15" s="8">
        <f>'[1]Square Footage'!G59</f>
        <v>54437.785917328758</v>
      </c>
      <c r="H15" s="7">
        <v>22864.009858478876</v>
      </c>
      <c r="I15" s="8">
        <f>'[1]Square Footage'!G62</f>
        <v>28429.032076970652</v>
      </c>
      <c r="J15" s="7">
        <v>35606.094964489283</v>
      </c>
      <c r="K15" s="8">
        <f>'[1]Square Footage'!G63</f>
        <v>36438.069645519005</v>
      </c>
      <c r="L15" s="7">
        <v>0</v>
      </c>
      <c r="M15" s="8">
        <v>0</v>
      </c>
      <c r="N15" s="7">
        <v>3052.1135190173086</v>
      </c>
      <c r="O15" s="8">
        <f>'[1]Square Footage'!G65</f>
        <v>3123.4294320367899</v>
      </c>
      <c r="P15" s="7">
        <v>0</v>
      </c>
      <c r="Q15" s="9">
        <v>0</v>
      </c>
    </row>
    <row r="16" spans="1:17" ht="15" customHeight="1" x14ac:dyDescent="0.25">
      <c r="A16" s="6" t="s">
        <v>24</v>
      </c>
      <c r="B16" s="7">
        <v>10584</v>
      </c>
      <c r="C16" s="8">
        <f>'[1]SE Capital'!D21</f>
        <v>8671</v>
      </c>
      <c r="D16" s="7">
        <v>0</v>
      </c>
      <c r="E16" s="8">
        <v>0</v>
      </c>
      <c r="F16" s="7">
        <v>1111</v>
      </c>
      <c r="G16" s="8">
        <f>'[1]SE Capital'!D22</f>
        <v>1453</v>
      </c>
      <c r="H16" s="7">
        <v>13851</v>
      </c>
      <c r="I16" s="8">
        <f>'[1]SE Capital'!D23</f>
        <v>14776</v>
      </c>
      <c r="J16" s="7">
        <v>1292</v>
      </c>
      <c r="K16" s="8">
        <f>'[1]SE Capital'!D25</f>
        <v>1219</v>
      </c>
      <c r="L16" s="7">
        <v>533</v>
      </c>
      <c r="M16" s="8">
        <f>'[1]SE Capital'!D31</f>
        <v>598</v>
      </c>
      <c r="N16" s="7">
        <v>144</v>
      </c>
      <c r="O16" s="8">
        <f>'[1]SE Capital'!D24</f>
        <v>159</v>
      </c>
      <c r="P16" s="7">
        <v>166</v>
      </c>
      <c r="Q16" s="9">
        <f>'[1]SE Capital'!D27</f>
        <v>219</v>
      </c>
    </row>
    <row r="17" spans="1:18" ht="15" customHeight="1" x14ac:dyDescent="0.25">
      <c r="A17" s="6" t="s">
        <v>25</v>
      </c>
      <c r="B17" s="7">
        <v>985</v>
      </c>
      <c r="C17" s="8">
        <f>'[1]SE Capital'!E21</f>
        <v>749</v>
      </c>
      <c r="D17" s="7">
        <v>0</v>
      </c>
      <c r="E17" s="8">
        <v>0</v>
      </c>
      <c r="F17" s="7">
        <v>103</v>
      </c>
      <c r="G17" s="8">
        <f>'[1]SE Capital'!E22</f>
        <v>126</v>
      </c>
      <c r="H17" s="7">
        <v>1287</v>
      </c>
      <c r="I17" s="8">
        <f>'[1]SE Capital'!E23</f>
        <v>1277</v>
      </c>
      <c r="J17" s="7">
        <v>120</v>
      </c>
      <c r="K17" s="8">
        <f>'[1]SE Capital'!E25</f>
        <v>105</v>
      </c>
      <c r="L17" s="7">
        <v>50</v>
      </c>
      <c r="M17" s="8">
        <f>'[1]SE Capital'!E31</f>
        <v>52</v>
      </c>
      <c r="N17" s="7">
        <v>13</v>
      </c>
      <c r="O17" s="8">
        <f>'[1]SE Capital'!E24</f>
        <v>14</v>
      </c>
      <c r="P17" s="7">
        <v>15</v>
      </c>
      <c r="Q17" s="9">
        <f>'[1]SE Capital'!E27</f>
        <v>19</v>
      </c>
    </row>
    <row r="18" spans="1:18" ht="15" customHeight="1" x14ac:dyDescent="0.25">
      <c r="A18" s="6" t="s">
        <v>26</v>
      </c>
      <c r="B18" s="7"/>
      <c r="C18" s="8">
        <v>3282</v>
      </c>
      <c r="D18" s="7"/>
      <c r="E18" s="8">
        <v>0</v>
      </c>
      <c r="F18" s="7"/>
      <c r="G18" s="8">
        <v>614</v>
      </c>
      <c r="H18" s="7"/>
      <c r="I18" s="8">
        <v>31860</v>
      </c>
      <c r="J18" s="7"/>
      <c r="K18" s="8">
        <v>738</v>
      </c>
      <c r="L18" s="7"/>
      <c r="M18" s="8">
        <v>760</v>
      </c>
      <c r="N18" s="7"/>
      <c r="O18" s="8">
        <v>121</v>
      </c>
      <c r="P18" s="7"/>
      <c r="Q18" s="9">
        <v>136</v>
      </c>
    </row>
    <row r="19" spans="1:18" ht="15" customHeight="1" x14ac:dyDescent="0.25">
      <c r="A19" s="6" t="s">
        <v>27</v>
      </c>
      <c r="B19" s="7"/>
      <c r="C19" s="8">
        <f>'[1]All Expenses'!G20</f>
        <v>927</v>
      </c>
      <c r="D19" s="7"/>
      <c r="E19" s="8"/>
      <c r="F19" s="7"/>
      <c r="G19" s="8">
        <f>'[1]All Expenses'!G21</f>
        <v>183</v>
      </c>
      <c r="H19" s="7"/>
      <c r="I19" s="8">
        <f>'[1]All Expenses'!G22</f>
        <v>666</v>
      </c>
      <c r="J19" s="7"/>
      <c r="K19" s="8">
        <f>'[1]All Expenses'!G24</f>
        <v>116</v>
      </c>
      <c r="L19" s="7"/>
      <c r="M19" s="8">
        <f>'[1]All Expenses'!G30</f>
        <v>42</v>
      </c>
      <c r="N19" s="7"/>
      <c r="O19" s="8">
        <f>'[1]All Expenses'!G23</f>
        <v>41</v>
      </c>
      <c r="P19" s="7"/>
      <c r="Q19" s="9">
        <f>'[1]All Expenses'!G26</f>
        <v>55</v>
      </c>
    </row>
    <row r="20" spans="1:18" ht="15" customHeight="1" x14ac:dyDescent="0.25">
      <c r="A20" s="6" t="s">
        <v>28</v>
      </c>
      <c r="B20" s="7"/>
      <c r="C20" s="8">
        <f>'[1]All Expenses'!H20</f>
        <v>4856</v>
      </c>
      <c r="D20" s="7"/>
      <c r="E20" s="8"/>
      <c r="F20" s="7"/>
      <c r="G20" s="8">
        <f>'[1]All Expenses'!H21</f>
        <v>957</v>
      </c>
      <c r="H20" s="7"/>
      <c r="I20" s="8">
        <f>'[1]All Expenses'!H22</f>
        <v>3491</v>
      </c>
      <c r="J20" s="7"/>
      <c r="K20" s="8">
        <f>'[1]All Expenses'!H24</f>
        <v>608</v>
      </c>
      <c r="L20" s="7"/>
      <c r="M20" s="8">
        <f>'[1]All Expenses'!H30</f>
        <v>220</v>
      </c>
      <c r="N20" s="7"/>
      <c r="O20" s="8">
        <f>'[1]All Expenses'!H23</f>
        <v>212</v>
      </c>
      <c r="P20" s="7"/>
      <c r="Q20" s="9">
        <f>'[1]All Expenses'!H26</f>
        <v>287</v>
      </c>
    </row>
    <row r="21" spans="1:18" ht="15" customHeight="1" x14ac:dyDescent="0.25">
      <c r="A21" s="6" t="s">
        <v>29</v>
      </c>
      <c r="B21" s="7">
        <v>0</v>
      </c>
      <c r="C21" s="8"/>
      <c r="D21" s="7">
        <v>0</v>
      </c>
      <c r="E21" s="8">
        <v>0</v>
      </c>
      <c r="F21" s="7">
        <v>0</v>
      </c>
      <c r="G21" s="8"/>
      <c r="H21" s="7">
        <v>0</v>
      </c>
      <c r="I21" s="8">
        <v>0</v>
      </c>
      <c r="J21" s="7">
        <v>0</v>
      </c>
      <c r="K21" s="8"/>
      <c r="L21" s="7">
        <v>0</v>
      </c>
      <c r="M21" s="8">
        <v>0</v>
      </c>
      <c r="N21" s="7">
        <v>0</v>
      </c>
      <c r="O21" s="8">
        <v>0</v>
      </c>
      <c r="P21" s="7">
        <v>0</v>
      </c>
      <c r="Q21" s="9">
        <v>0</v>
      </c>
    </row>
    <row r="22" spans="1:18" s="14" customFormat="1" ht="15" customHeight="1" x14ac:dyDescent="0.25">
      <c r="A22" s="10" t="s">
        <v>30</v>
      </c>
      <c r="B22" s="11">
        <v>1416076.9861339624</v>
      </c>
      <c r="C22" s="11">
        <f t="shared" ref="C22:Q22" si="0">SUM(C6:C21)</f>
        <v>1413051.5305813465</v>
      </c>
      <c r="D22" s="12">
        <f t="shared" si="0"/>
        <v>120455</v>
      </c>
      <c r="E22" s="12">
        <f t="shared" si="0"/>
        <v>119690.24000000001</v>
      </c>
      <c r="F22" s="12">
        <f t="shared" si="0"/>
        <v>276768.63311039953</v>
      </c>
      <c r="G22" s="12">
        <f t="shared" si="0"/>
        <v>302754.78591732879</v>
      </c>
      <c r="H22" s="12">
        <f t="shared" si="0"/>
        <v>717488.00985847891</v>
      </c>
      <c r="I22" s="12">
        <f t="shared" si="0"/>
        <v>758078.03207697067</v>
      </c>
      <c r="J22" s="12">
        <f t="shared" si="0"/>
        <v>206041.09496448928</v>
      </c>
      <c r="K22" s="12">
        <f t="shared" si="0"/>
        <v>194116.06964551902</v>
      </c>
      <c r="L22" s="12">
        <f t="shared" si="0"/>
        <v>62533</v>
      </c>
      <c r="M22" s="12">
        <f t="shared" si="0"/>
        <v>58229</v>
      </c>
      <c r="N22" s="12">
        <f t="shared" si="0"/>
        <v>54131.113519017308</v>
      </c>
      <c r="O22" s="12">
        <f t="shared" si="0"/>
        <v>53274.429432036792</v>
      </c>
      <c r="P22" s="12">
        <f t="shared" si="0"/>
        <v>65883</v>
      </c>
      <c r="Q22" s="12">
        <f t="shared" si="0"/>
        <v>70076</v>
      </c>
      <c r="R22" s="13"/>
    </row>
    <row r="23" spans="1:18" ht="15" customHeight="1" x14ac:dyDescent="0.25">
      <c r="A23" s="6"/>
      <c r="B23" s="8"/>
      <c r="C23" s="8"/>
      <c r="D23" s="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/>
    </row>
    <row r="24" spans="1:18" ht="15" customHeight="1" x14ac:dyDescent="0.25">
      <c r="A24" s="15" t="s">
        <v>31</v>
      </c>
      <c r="B24" s="7"/>
      <c r="C24" s="8"/>
      <c r="D24" s="7"/>
      <c r="E24" s="8"/>
      <c r="F24" s="7"/>
      <c r="G24" s="8"/>
      <c r="H24" s="7"/>
      <c r="I24" s="8"/>
      <c r="J24" s="7"/>
      <c r="K24" s="8"/>
      <c r="L24" s="7"/>
      <c r="M24" s="8"/>
      <c r="N24" s="7"/>
      <c r="O24" s="8"/>
      <c r="P24" s="7"/>
      <c r="Q24" s="9"/>
    </row>
    <row r="25" spans="1:18" ht="15" customHeight="1" x14ac:dyDescent="0.25">
      <c r="A25" s="6" t="s">
        <v>32</v>
      </c>
      <c r="B25" s="7">
        <v>656119.06176165806</v>
      </c>
      <c r="C25" s="8">
        <f>'[1]BandwidthAlloc&amp;Increased$s'!L43</f>
        <v>662443.91237927461</v>
      </c>
      <c r="D25" s="7">
        <v>0</v>
      </c>
      <c r="E25" s="8">
        <v>0</v>
      </c>
      <c r="F25" s="7">
        <v>58985.589015544043</v>
      </c>
      <c r="G25" s="8">
        <f>'[1]BandwidthAlloc&amp;Increased$s'!C43</f>
        <v>59375.464905699489</v>
      </c>
      <c r="H25" s="7">
        <v>16137.769533678756</v>
      </c>
      <c r="I25" s="8">
        <f>'[1]BandwidthAlloc&amp;Increased$s'!J43</f>
        <v>16299.147229015545</v>
      </c>
      <c r="J25" s="7">
        <v>22477.60756476684</v>
      </c>
      <c r="K25" s="8">
        <f>'[1]BandwidthAlloc&amp;Increased$s'!H43</f>
        <v>23138.96794119171</v>
      </c>
      <c r="L25" s="7">
        <v>1440.8722797927462</v>
      </c>
      <c r="M25" s="8">
        <f>'[1]BandwidthAlloc&amp;Increased$s'!G43</f>
        <v>1455.2810025906738</v>
      </c>
      <c r="N25" s="7">
        <v>432.26168393782382</v>
      </c>
      <c r="O25" s="8">
        <f>'[1]BandwidthAlloc&amp;Increased$s'!D43</f>
        <v>436.58430077720209</v>
      </c>
      <c r="P25" s="7">
        <v>7204.3613989637315</v>
      </c>
      <c r="Q25" s="9">
        <f>'[1]BandwidthAlloc&amp;Increased$s'!K43</f>
        <v>7276.4050129533689</v>
      </c>
    </row>
    <row r="26" spans="1:18" ht="15" customHeight="1" x14ac:dyDescent="0.25">
      <c r="A26" s="6" t="s">
        <v>33</v>
      </c>
      <c r="B26" s="7">
        <v>24770.008808999999</v>
      </c>
      <c r="C26" s="8">
        <f>'[1]Aux IT Pos'!F36</f>
        <v>24728.831999999999</v>
      </c>
      <c r="D26" s="7">
        <v>0</v>
      </c>
      <c r="E26" s="8">
        <v>0</v>
      </c>
      <c r="F26" s="7">
        <v>27696.913213500004</v>
      </c>
      <c r="G26" s="8">
        <f>'[1]Aux IT Pos'!F44</f>
        <v>27840.347999999998</v>
      </c>
      <c r="H26" s="7">
        <v>37155.013213500002</v>
      </c>
      <c r="I26" s="8">
        <f>'[1]Aux IT Pos'!F35</f>
        <v>37093.248</v>
      </c>
      <c r="J26" s="7">
        <v>4128.3348015000001</v>
      </c>
      <c r="K26" s="8">
        <f>'[1]Aux IT Pos'!F39</f>
        <v>4121.4719999999998</v>
      </c>
      <c r="L26" s="7">
        <v>0</v>
      </c>
      <c r="M26" s="8">
        <v>0</v>
      </c>
      <c r="N26" s="7">
        <v>0</v>
      </c>
      <c r="O26" s="7">
        <v>0</v>
      </c>
      <c r="P26" s="7">
        <v>17488.974007500001</v>
      </c>
      <c r="Q26" s="9">
        <f>'[1]Aux IT Pos'!F37+'[1]Aux IT Pos'!F46</f>
        <v>17523.059999999998</v>
      </c>
    </row>
    <row r="27" spans="1:18" ht="15" customHeight="1" x14ac:dyDescent="0.25">
      <c r="A27" s="6" t="s">
        <v>34</v>
      </c>
      <c r="B27" s="7">
        <v>3951505.9306000001</v>
      </c>
      <c r="C27" s="8">
        <f>'[1]Debt Service'!J126</f>
        <v>3896679.8042259999</v>
      </c>
      <c r="D27" s="7">
        <v>0</v>
      </c>
      <c r="E27" s="8">
        <v>0</v>
      </c>
      <c r="F27" s="7">
        <v>147712</v>
      </c>
      <c r="G27" s="8">
        <f>'[1]Debt Service'!C126</f>
        <v>2141846.4990390004</v>
      </c>
      <c r="H27" s="7">
        <v>67756.637199999997</v>
      </c>
      <c r="I27" s="8">
        <f>'[1]Debt Service'!D126</f>
        <v>434814.03659999999</v>
      </c>
      <c r="J27" s="7">
        <v>549262</v>
      </c>
      <c r="K27" s="8">
        <v>549349</v>
      </c>
      <c r="L27" s="7">
        <v>33279.53</v>
      </c>
      <c r="M27" s="8">
        <f>'[1]Debt Service'!K126</f>
        <v>33178.870000000003</v>
      </c>
      <c r="N27" s="7">
        <v>0</v>
      </c>
      <c r="O27" s="7">
        <v>0</v>
      </c>
      <c r="P27" s="7">
        <v>0</v>
      </c>
      <c r="Q27" s="7">
        <v>0</v>
      </c>
      <c r="R27" s="16"/>
    </row>
    <row r="28" spans="1:18" ht="15" customHeight="1" x14ac:dyDescent="0.25">
      <c r="A28" s="6" t="s">
        <v>35</v>
      </c>
      <c r="B28" s="7">
        <v>56239.83</v>
      </c>
      <c r="C28" s="8">
        <v>57365</v>
      </c>
      <c r="D28" s="7">
        <v>0</v>
      </c>
      <c r="E28" s="8">
        <v>0</v>
      </c>
      <c r="F28" s="7">
        <v>0</v>
      </c>
      <c r="G28" s="8"/>
      <c r="H28" s="7">
        <v>0</v>
      </c>
      <c r="I28" s="8"/>
      <c r="J28" s="7">
        <v>0</v>
      </c>
      <c r="K28" s="8"/>
      <c r="L28" s="7">
        <v>0</v>
      </c>
      <c r="M28" s="8"/>
      <c r="N28" s="7">
        <v>0</v>
      </c>
      <c r="O28" s="7">
        <v>0</v>
      </c>
      <c r="P28" s="7">
        <v>0</v>
      </c>
      <c r="Q28" s="7">
        <v>0</v>
      </c>
    </row>
    <row r="29" spans="1:18" ht="15" customHeight="1" x14ac:dyDescent="0.25">
      <c r="A29" s="6" t="s">
        <v>36</v>
      </c>
      <c r="B29" s="7">
        <v>16315</v>
      </c>
      <c r="C29" s="8">
        <f>[1]CBORD!F4</f>
        <v>16690.089439625415</v>
      </c>
      <c r="D29" s="7">
        <v>0</v>
      </c>
      <c r="E29" s="8">
        <v>0</v>
      </c>
      <c r="F29" s="7">
        <v>1461</v>
      </c>
      <c r="G29" s="8">
        <f>[1]CBORD!F5</f>
        <v>1661.8580635657877</v>
      </c>
      <c r="H29" s="7">
        <v>26103</v>
      </c>
      <c r="I29" s="8">
        <f>[1]CBORD!F6</f>
        <v>26871.010078179697</v>
      </c>
      <c r="J29" s="7">
        <v>479</v>
      </c>
      <c r="K29" s="8">
        <f>[1]CBORD!F17</f>
        <v>656.751665731608</v>
      </c>
      <c r="L29" s="7">
        <v>2006</v>
      </c>
      <c r="M29" s="8">
        <f>[1]CBORD!F24</f>
        <v>2052.2673749304809</v>
      </c>
      <c r="N29" s="7">
        <v>0</v>
      </c>
      <c r="O29" s="7">
        <v>0</v>
      </c>
      <c r="P29" s="7">
        <v>0</v>
      </c>
      <c r="Q29" s="7">
        <v>0</v>
      </c>
    </row>
    <row r="30" spans="1:18" ht="15" customHeight="1" x14ac:dyDescent="0.25">
      <c r="A30" s="6" t="s">
        <v>37</v>
      </c>
      <c r="B30" s="7">
        <v>15792.44982011164</v>
      </c>
      <c r="C30" s="8">
        <f>'[1]Green Energy'!N17</f>
        <v>29686.247566650221</v>
      </c>
      <c r="D30" s="7">
        <v>0</v>
      </c>
      <c r="E30" s="8">
        <v>0</v>
      </c>
      <c r="F30" s="7">
        <v>2509.1432876549493</v>
      </c>
      <c r="G30" s="8">
        <f>'[1]Green Energy'!N21</f>
        <v>8054.9419417858917</v>
      </c>
      <c r="H30" s="7">
        <v>5000.4204620744749</v>
      </c>
      <c r="I30" s="8">
        <f>'[1]Green Energy'!N20+'[1]Green Energy'!N23</f>
        <v>9831.1599084361114</v>
      </c>
      <c r="J30" s="7">
        <v>4305</v>
      </c>
      <c r="K30" s="8">
        <f>'[1]Green Energy'!N29</f>
        <v>5466.3452151948695</v>
      </c>
      <c r="L30" s="7">
        <v>0</v>
      </c>
      <c r="M30" s="8"/>
      <c r="N30" s="7">
        <v>0</v>
      </c>
      <c r="O30" s="7">
        <v>0</v>
      </c>
      <c r="P30" s="7">
        <v>0</v>
      </c>
      <c r="Q30" s="7">
        <v>0</v>
      </c>
    </row>
    <row r="31" spans="1:18" ht="15" customHeight="1" x14ac:dyDescent="0.25">
      <c r="A31" s="6" t="s">
        <v>38</v>
      </c>
      <c r="B31" s="7">
        <v>5877.2671581971981</v>
      </c>
      <c r="C31" s="8">
        <f>'[1]Storm Water'!K93</f>
        <v>4991.0203919829983</v>
      </c>
      <c r="D31" s="7">
        <v>0</v>
      </c>
      <c r="E31" s="8">
        <v>0</v>
      </c>
      <c r="F31" s="7">
        <v>1092.9642678828791</v>
      </c>
      <c r="G31" s="8">
        <f>'[1]Storm Water'!K80</f>
        <v>928.15364724469896</v>
      </c>
      <c r="H31" s="7">
        <v>1588.7637057563147</v>
      </c>
      <c r="I31" s="8">
        <f>'[1]Storm Water'!K79+'[1]Storm Water'!K75</f>
        <v>1349.1903362624346</v>
      </c>
      <c r="J31" s="7">
        <v>2902.9385870193</v>
      </c>
      <c r="K31" s="8">
        <f>'[1]Storm Water'!K74</f>
        <v>2465.1977346784247</v>
      </c>
      <c r="L31" s="7">
        <v>31572.425935685456</v>
      </c>
      <c r="M31" s="8">
        <f>'[1]Storm Water'!K76</f>
        <v>26811.546493951599</v>
      </c>
      <c r="N31" s="7">
        <v>0</v>
      </c>
      <c r="O31" s="7">
        <v>0</v>
      </c>
      <c r="P31" s="7">
        <v>0</v>
      </c>
      <c r="Q31" s="7">
        <v>0</v>
      </c>
    </row>
    <row r="32" spans="1:18" ht="15" customHeight="1" x14ac:dyDescent="0.25">
      <c r="A32" s="6" t="s">
        <v>39</v>
      </c>
      <c r="B32" s="7">
        <v>0</v>
      </c>
      <c r="C32" s="8">
        <v>58956</v>
      </c>
      <c r="D32" s="7">
        <v>0</v>
      </c>
      <c r="E32" s="8">
        <v>0</v>
      </c>
      <c r="F32" s="7">
        <v>0</v>
      </c>
      <c r="G32" s="8">
        <v>9711</v>
      </c>
      <c r="H32" s="7">
        <v>0</v>
      </c>
      <c r="I32" s="8">
        <v>4500</v>
      </c>
      <c r="J32" s="7">
        <v>0</v>
      </c>
      <c r="K32" s="8">
        <v>7007</v>
      </c>
      <c r="L32" s="7">
        <v>0</v>
      </c>
      <c r="M32" s="8">
        <v>0</v>
      </c>
      <c r="N32" s="7">
        <v>0</v>
      </c>
      <c r="O32" s="8">
        <v>601</v>
      </c>
      <c r="P32" s="7">
        <v>0</v>
      </c>
      <c r="Q32" s="7">
        <v>0</v>
      </c>
    </row>
    <row r="33" spans="1:19" s="18" customFormat="1" ht="15" customHeight="1" x14ac:dyDescent="0.25">
      <c r="A33" s="10" t="s">
        <v>40</v>
      </c>
      <c r="B33" s="11">
        <v>4726619.5481489673</v>
      </c>
      <c r="C33" s="11">
        <f t="shared" ref="C33:Q33" si="1">SUM(C24:C32)</f>
        <v>4751540.9060035339</v>
      </c>
      <c r="D33" s="12">
        <f t="shared" si="1"/>
        <v>0</v>
      </c>
      <c r="E33" s="12">
        <f t="shared" si="1"/>
        <v>0</v>
      </c>
      <c r="F33" s="12">
        <f t="shared" si="1"/>
        <v>239457.60978458184</v>
      </c>
      <c r="G33" s="12">
        <f t="shared" si="1"/>
        <v>2249418.2655972964</v>
      </c>
      <c r="H33" s="12">
        <f t="shared" si="1"/>
        <v>153741.60411500954</v>
      </c>
      <c r="I33" s="12">
        <f t="shared" si="1"/>
        <v>530757.79215189384</v>
      </c>
      <c r="J33" s="12">
        <f t="shared" si="1"/>
        <v>583554.88095328619</v>
      </c>
      <c r="K33" s="12">
        <f>SUM(K24:K32)</f>
        <v>592204.73455679661</v>
      </c>
      <c r="L33" s="12">
        <f t="shared" si="1"/>
        <v>68298.828215478206</v>
      </c>
      <c r="M33" s="12">
        <f t="shared" si="1"/>
        <v>63497.964871472752</v>
      </c>
      <c r="N33" s="12">
        <f t="shared" si="1"/>
        <v>432.26168393782382</v>
      </c>
      <c r="O33" s="12">
        <f>SUM(O24:O32)</f>
        <v>1037.5843007772021</v>
      </c>
      <c r="P33" s="12">
        <f t="shared" si="1"/>
        <v>24693.335406463731</v>
      </c>
      <c r="Q33" s="12">
        <f t="shared" si="1"/>
        <v>24799.465012953366</v>
      </c>
      <c r="R33" s="17"/>
    </row>
    <row r="34" spans="1:19" ht="15" customHeight="1" x14ac:dyDescent="0.25">
      <c r="A34" s="6"/>
      <c r="B34" s="8"/>
      <c r="C34" s="8"/>
      <c r="D34" s="7"/>
      <c r="E34" s="8"/>
      <c r="F34" s="7"/>
      <c r="G34" s="8"/>
      <c r="H34" s="8"/>
      <c r="I34" s="8"/>
      <c r="J34" s="8"/>
      <c r="K34" s="8"/>
      <c r="L34" s="8"/>
      <c r="M34" s="8"/>
      <c r="N34" s="8"/>
      <c r="O34" s="8"/>
      <c r="P34" s="8"/>
      <c r="Q34" s="9"/>
    </row>
    <row r="35" spans="1:19" ht="15" customHeight="1" x14ac:dyDescent="0.25">
      <c r="A35" s="19" t="s">
        <v>41</v>
      </c>
      <c r="B35" s="20">
        <v>6142696.5342829302</v>
      </c>
      <c r="C35" s="20">
        <f t="shared" ref="C35:Q35" si="2">C33+C22</f>
        <v>6164592.4365848806</v>
      </c>
      <c r="D35" s="21">
        <f t="shared" si="2"/>
        <v>120455</v>
      </c>
      <c r="E35" s="21">
        <f t="shared" si="2"/>
        <v>119690.24000000001</v>
      </c>
      <c r="F35" s="21">
        <f t="shared" si="2"/>
        <v>516226.24289498141</v>
      </c>
      <c r="G35" s="21">
        <f>G33+G22</f>
        <v>2552173.0515146251</v>
      </c>
      <c r="H35" s="21">
        <f t="shared" si="2"/>
        <v>871229.61397348845</v>
      </c>
      <c r="I35" s="21">
        <f t="shared" si="2"/>
        <v>1288835.8242288646</v>
      </c>
      <c r="J35" s="21">
        <f t="shared" si="2"/>
        <v>789595.97591777542</v>
      </c>
      <c r="K35" s="21">
        <f t="shared" si="2"/>
        <v>786320.80420231563</v>
      </c>
      <c r="L35" s="21">
        <f t="shared" si="2"/>
        <v>130831.82821547821</v>
      </c>
      <c r="M35" s="21">
        <f t="shared" si="2"/>
        <v>121726.96487147275</v>
      </c>
      <c r="N35" s="21">
        <f t="shared" si="2"/>
        <v>54563.375202955132</v>
      </c>
      <c r="O35" s="21">
        <f t="shared" si="2"/>
        <v>54312.013732813997</v>
      </c>
      <c r="P35" s="21">
        <f t="shared" si="2"/>
        <v>90576.335406463739</v>
      </c>
      <c r="Q35" s="21">
        <f t="shared" si="2"/>
        <v>94875.465012953369</v>
      </c>
    </row>
    <row r="36" spans="1:19" ht="15" customHeight="1" x14ac:dyDescent="0.25">
      <c r="A36" s="22" t="s">
        <v>42</v>
      </c>
      <c r="B36" s="23"/>
      <c r="C36" s="23">
        <f>C35/Q71</f>
        <v>0.50408178091096456</v>
      </c>
      <c r="D36" s="23"/>
      <c r="E36" s="23">
        <f>E35/Q71</f>
        <v>9.7871302859861061E-3</v>
      </c>
      <c r="F36" s="23"/>
      <c r="G36" s="23">
        <f>G35/Q71</f>
        <v>0.20869245618988119</v>
      </c>
      <c r="H36" s="23"/>
      <c r="I36" s="23">
        <f>I35/Q71</f>
        <v>0.10538874455406043</v>
      </c>
      <c r="J36" s="23"/>
      <c r="K36" s="23">
        <f>K35/Q71</f>
        <v>6.4297842140757955E-2</v>
      </c>
      <c r="L36" s="23"/>
      <c r="M36" s="23">
        <f>M35/Q71</f>
        <v>9.9536742888539434E-3</v>
      </c>
      <c r="N36" s="23"/>
      <c r="O36" s="23">
        <f>O35/Q71</f>
        <v>4.4411202993436824E-3</v>
      </c>
      <c r="P36" s="23"/>
      <c r="Q36" s="24">
        <f>Q35/Q71</f>
        <v>7.758013828239387E-3</v>
      </c>
    </row>
    <row r="37" spans="1:19" ht="15" customHeight="1" x14ac:dyDescent="0.25">
      <c r="A37" s="22"/>
      <c r="B37" s="23"/>
      <c r="C37" s="23"/>
      <c r="D37" s="23"/>
      <c r="E37" s="23"/>
      <c r="F37" s="8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4"/>
      <c r="S37" s="25"/>
    </row>
    <row r="38" spans="1:19" s="18" customFormat="1" ht="15" customHeight="1" x14ac:dyDescent="0.25">
      <c r="A38" s="26" t="s">
        <v>43</v>
      </c>
      <c r="B38" s="8"/>
      <c r="C38" s="27">
        <f>C35-B35</f>
        <v>21895.90230195038</v>
      </c>
      <c r="D38" s="8"/>
      <c r="E38" s="8">
        <f t="shared" ref="E38:Q38" si="3">E35-D35</f>
        <v>-764.75999999999476</v>
      </c>
      <c r="F38" s="8"/>
      <c r="G38" s="27">
        <f t="shared" si="3"/>
        <v>2035946.8086196436</v>
      </c>
      <c r="H38" s="8"/>
      <c r="I38" s="8">
        <f t="shared" si="3"/>
        <v>417606.21025537618</v>
      </c>
      <c r="J38" s="8"/>
      <c r="K38" s="28">
        <f t="shared" si="3"/>
        <v>-3275.1717154597864</v>
      </c>
      <c r="L38" s="28"/>
      <c r="M38" s="28">
        <f t="shared" si="3"/>
        <v>-9104.8633440054546</v>
      </c>
      <c r="N38" s="28"/>
      <c r="O38" s="28">
        <f t="shared" si="3"/>
        <v>-251.36147014113521</v>
      </c>
      <c r="P38" s="8"/>
      <c r="Q38" s="9">
        <f t="shared" si="3"/>
        <v>4299.1296064896305</v>
      </c>
      <c r="R38" s="17"/>
    </row>
    <row r="39" spans="1:19" s="18" customFormat="1" ht="15" customHeight="1" thickBot="1" x14ac:dyDescent="0.3">
      <c r="A39" s="29" t="s">
        <v>44</v>
      </c>
      <c r="B39" s="30"/>
      <c r="C39" s="31">
        <f>(C35-B35)/B35</f>
        <v>3.5645424089807173E-3</v>
      </c>
      <c r="D39" s="30"/>
      <c r="E39" s="30">
        <f>(E35-D35)/D35</f>
        <v>-6.3489269851811445E-3</v>
      </c>
      <c r="F39" s="32"/>
      <c r="G39" s="31">
        <f>(G35-F35)/F35</f>
        <v>3.9439041246762554</v>
      </c>
      <c r="H39" s="30"/>
      <c r="I39" s="30">
        <f>(I35-H35)/H35</f>
        <v>0.47932967791437353</v>
      </c>
      <c r="J39" s="30"/>
      <c r="K39" s="33">
        <f>(K35-J35)/J35</f>
        <v>-4.1479083168489278E-3</v>
      </c>
      <c r="L39" s="33"/>
      <c r="M39" s="33">
        <f>(M35-L35)/L35</f>
        <v>-6.959211277709787E-2</v>
      </c>
      <c r="N39" s="34"/>
      <c r="O39" s="34">
        <f>(O35-N35)/N35</f>
        <v>-4.6067800829066299E-3</v>
      </c>
      <c r="P39" s="35"/>
      <c r="Q39" s="36">
        <f>(Q35-P35)/P35</f>
        <v>4.7464159233172452E-2</v>
      </c>
      <c r="R39" s="17"/>
    </row>
    <row r="40" spans="1:19" ht="15" customHeight="1" x14ac:dyDescent="0.25">
      <c r="A40" s="2"/>
      <c r="B40" s="54" t="s">
        <v>45</v>
      </c>
      <c r="C40" s="54"/>
      <c r="D40" s="54" t="s">
        <v>46</v>
      </c>
      <c r="E40" s="54"/>
      <c r="F40" s="54" t="s">
        <v>47</v>
      </c>
      <c r="G40" s="54"/>
      <c r="H40" s="54" t="s">
        <v>48</v>
      </c>
      <c r="I40" s="54"/>
      <c r="J40" s="54" t="s">
        <v>49</v>
      </c>
      <c r="K40" s="54"/>
      <c r="L40" s="54" t="s">
        <v>50</v>
      </c>
      <c r="M40" s="54"/>
      <c r="N40" s="56" t="s">
        <v>51</v>
      </c>
      <c r="O40" s="56"/>
      <c r="P40" s="56" t="s">
        <v>52</v>
      </c>
      <c r="Q40" s="57"/>
    </row>
    <row r="41" spans="1:19" ht="15" customHeight="1" x14ac:dyDescent="0.25">
      <c r="A41" s="3" t="s">
        <v>11</v>
      </c>
      <c r="B41" s="4" t="s">
        <v>12</v>
      </c>
      <c r="C41" s="5" t="s">
        <v>13</v>
      </c>
      <c r="D41" s="4" t="s">
        <v>12</v>
      </c>
      <c r="E41" s="5" t="s">
        <v>13</v>
      </c>
      <c r="F41" s="4" t="s">
        <v>12</v>
      </c>
      <c r="G41" s="5" t="s">
        <v>13</v>
      </c>
      <c r="H41" s="4" t="s">
        <v>12</v>
      </c>
      <c r="I41" s="5" t="s">
        <v>13</v>
      </c>
      <c r="J41" s="4" t="s">
        <v>12</v>
      </c>
      <c r="K41" s="5" t="s">
        <v>13</v>
      </c>
      <c r="L41" s="4" t="s">
        <v>12</v>
      </c>
      <c r="M41" s="5" t="s">
        <v>13</v>
      </c>
      <c r="N41" s="4" t="s">
        <v>12</v>
      </c>
      <c r="O41" s="5" t="s">
        <v>13</v>
      </c>
      <c r="P41" s="4" t="s">
        <v>12</v>
      </c>
      <c r="Q41" s="5" t="s">
        <v>13</v>
      </c>
      <c r="R41" s="16"/>
    </row>
    <row r="42" spans="1:19" ht="15" customHeight="1" x14ac:dyDescent="0.25">
      <c r="A42" s="6" t="s">
        <v>14</v>
      </c>
      <c r="B42" s="7">
        <v>1265</v>
      </c>
      <c r="C42" s="8">
        <f>'[1]All Expenses'!D27</f>
        <v>980</v>
      </c>
      <c r="D42" s="7">
        <v>267</v>
      </c>
      <c r="E42" s="8">
        <f>'[1]All Expenses'!D25</f>
        <v>192</v>
      </c>
      <c r="F42" s="7">
        <v>635</v>
      </c>
      <c r="G42" s="8">
        <f>'[1]All Expenses'!D28</f>
        <v>460</v>
      </c>
      <c r="H42" s="7">
        <v>306</v>
      </c>
      <c r="I42" s="8">
        <f>'[1]All Expenses'!D29</f>
        <v>258</v>
      </c>
      <c r="J42" s="7">
        <v>0</v>
      </c>
      <c r="K42" s="8">
        <v>0</v>
      </c>
      <c r="L42" s="7">
        <v>0</v>
      </c>
      <c r="M42" s="8">
        <v>0</v>
      </c>
      <c r="N42" s="37">
        <v>610</v>
      </c>
      <c r="O42" s="38">
        <f>'[1]All Expenses'!D31</f>
        <v>561</v>
      </c>
      <c r="P42" s="7">
        <f t="shared" ref="P42:P53" si="4">B6+D6+F6+H6+J6+L6+N6+P6+B42+F42+H42+J42+L42+N42+D42</f>
        <v>20204</v>
      </c>
      <c r="Q42" s="9">
        <f t="shared" ref="Q42:Q56" si="5">C6+E6+G6+I6+K6+M6+O6+Q6+C42+E42+G42+I42+K42+M42+O42</f>
        <v>14761</v>
      </c>
      <c r="R42" s="16"/>
      <c r="S42" s="16"/>
    </row>
    <row r="43" spans="1:19" ht="15" customHeight="1" x14ac:dyDescent="0.25">
      <c r="A43" s="6" t="s">
        <v>15</v>
      </c>
      <c r="B43" s="7">
        <v>56362</v>
      </c>
      <c r="C43" s="8">
        <f>'[1]All Expenses'!E27</f>
        <v>59757</v>
      </c>
      <c r="D43" s="7">
        <v>11905</v>
      </c>
      <c r="E43" s="8">
        <f>'[1]All Expenses'!E25</f>
        <v>11714</v>
      </c>
      <c r="F43" s="7">
        <v>28294</v>
      </c>
      <c r="G43" s="8">
        <f>'[1]All Expenses'!E28</f>
        <v>28033</v>
      </c>
      <c r="H43" s="7">
        <v>13640</v>
      </c>
      <c r="I43" s="8">
        <f>'[1]All Expenses'!E29</f>
        <v>15733</v>
      </c>
      <c r="J43" s="7">
        <v>0</v>
      </c>
      <c r="K43" s="8">
        <v>0</v>
      </c>
      <c r="L43" s="7">
        <v>0</v>
      </c>
      <c r="M43" s="8">
        <v>0</v>
      </c>
      <c r="N43" s="37">
        <v>27180</v>
      </c>
      <c r="O43" s="38">
        <f>'[1]All Expenses'!E31</f>
        <v>34182</v>
      </c>
      <c r="P43" s="7">
        <f t="shared" si="4"/>
        <v>899949</v>
      </c>
      <c r="Q43" s="9">
        <f t="shared" si="5"/>
        <v>899949</v>
      </c>
      <c r="R43" s="16"/>
      <c r="S43" s="16"/>
    </row>
    <row r="44" spans="1:19" ht="15" customHeight="1" x14ac:dyDescent="0.25">
      <c r="A44" s="6" t="s">
        <v>16</v>
      </c>
      <c r="B44" s="7">
        <v>1448</v>
      </c>
      <c r="C44" s="8">
        <f>'[1]All Expenses'!F27</f>
        <v>1564</v>
      </c>
      <c r="D44" s="7">
        <v>306</v>
      </c>
      <c r="E44" s="8">
        <f>'[1]All Expenses'!F25</f>
        <v>307</v>
      </c>
      <c r="F44" s="7">
        <v>727</v>
      </c>
      <c r="G44" s="8">
        <f>'[1]All Expenses'!F28</f>
        <v>734</v>
      </c>
      <c r="H44" s="7">
        <v>350</v>
      </c>
      <c r="I44" s="8">
        <f>'[1]All Expenses'!F29</f>
        <v>412</v>
      </c>
      <c r="J44" s="7">
        <v>0</v>
      </c>
      <c r="K44" s="8">
        <v>0</v>
      </c>
      <c r="L44" s="7">
        <v>0</v>
      </c>
      <c r="M44" s="8">
        <v>0</v>
      </c>
      <c r="N44" s="37">
        <v>698</v>
      </c>
      <c r="O44" s="38">
        <f>'[1]All Expenses'!F31</f>
        <v>894</v>
      </c>
      <c r="P44" s="7">
        <f t="shared" si="4"/>
        <v>23125</v>
      </c>
      <c r="Q44" s="9">
        <f t="shared" si="5"/>
        <v>23549</v>
      </c>
      <c r="R44" s="16"/>
      <c r="S44" s="16"/>
    </row>
    <row r="45" spans="1:19" ht="15" customHeight="1" x14ac:dyDescent="0.25">
      <c r="A45" s="6" t="s">
        <v>17</v>
      </c>
      <c r="B45" s="7">
        <v>9791</v>
      </c>
      <c r="C45" s="8">
        <f>[1]Compensation!D27</f>
        <v>0</v>
      </c>
      <c r="D45" s="7">
        <v>2101</v>
      </c>
      <c r="E45" s="8">
        <f>[1]Compensation!D25</f>
        <v>0</v>
      </c>
      <c r="F45" s="7">
        <v>1172</v>
      </c>
      <c r="G45" s="8">
        <f>[1]Compensation!D28</f>
        <v>0</v>
      </c>
      <c r="H45" s="7">
        <v>345</v>
      </c>
      <c r="I45" s="8">
        <f>[1]Compensation!D29</f>
        <v>0</v>
      </c>
      <c r="J45" s="7">
        <v>0</v>
      </c>
      <c r="K45" s="8">
        <v>0</v>
      </c>
      <c r="L45" s="7">
        <v>0</v>
      </c>
      <c r="M45" s="8">
        <v>0</v>
      </c>
      <c r="N45" s="37">
        <v>3813</v>
      </c>
      <c r="O45" s="38">
        <f>[1]Compensation!D31</f>
        <v>0</v>
      </c>
      <c r="P45" s="7">
        <f t="shared" si="4"/>
        <v>58696</v>
      </c>
      <c r="Q45" s="9">
        <f t="shared" si="5"/>
        <v>0</v>
      </c>
      <c r="R45" s="16"/>
      <c r="S45" s="16"/>
    </row>
    <row r="46" spans="1:19" ht="15" customHeight="1" x14ac:dyDescent="0.25">
      <c r="A46" s="6" t="s">
        <v>18</v>
      </c>
      <c r="B46" s="7">
        <v>0</v>
      </c>
      <c r="C46" s="8"/>
      <c r="D46" s="7">
        <v>0</v>
      </c>
      <c r="E46" s="8"/>
      <c r="F46" s="7">
        <v>0</v>
      </c>
      <c r="G46" s="8"/>
      <c r="H46" s="7">
        <v>0</v>
      </c>
      <c r="I46" s="8"/>
      <c r="J46" s="7">
        <v>0</v>
      </c>
      <c r="K46" s="8">
        <v>0</v>
      </c>
      <c r="L46" s="7">
        <v>0</v>
      </c>
      <c r="M46" s="8">
        <v>0</v>
      </c>
      <c r="N46" s="37">
        <v>12970.9125</v>
      </c>
      <c r="O46" s="38">
        <f>[1]Totals!K10</f>
        <v>12970.9125</v>
      </c>
      <c r="P46" s="7">
        <f t="shared" si="4"/>
        <v>12970.9125</v>
      </c>
      <c r="Q46" s="9">
        <f t="shared" si="5"/>
        <v>12970.9125</v>
      </c>
      <c r="R46" s="16"/>
      <c r="S46" s="16"/>
    </row>
    <row r="47" spans="1:19" ht="15" customHeight="1" x14ac:dyDescent="0.25">
      <c r="A47" s="6" t="s">
        <v>19</v>
      </c>
      <c r="B47" s="7">
        <v>93681</v>
      </c>
      <c r="C47" s="8">
        <f>[1]Revenue!D29</f>
        <v>95901</v>
      </c>
      <c r="D47" s="7">
        <v>19233</v>
      </c>
      <c r="E47" s="8">
        <f>[1]Revenue!D27</f>
        <v>19841</v>
      </c>
      <c r="F47" s="7">
        <v>37921</v>
      </c>
      <c r="G47" s="8">
        <f>[1]Revenue!D30</f>
        <v>39062</v>
      </c>
      <c r="H47" s="7">
        <v>25448</v>
      </c>
      <c r="I47" s="8">
        <f>[1]Revenue!D31</f>
        <v>26463</v>
      </c>
      <c r="J47" s="7">
        <v>7705</v>
      </c>
      <c r="K47" s="8">
        <f>[1]Revenue!D33</f>
        <v>8607</v>
      </c>
      <c r="L47" s="7">
        <v>75876</v>
      </c>
      <c r="M47" s="8">
        <f>[1]Revenue!D34</f>
        <v>78185</v>
      </c>
      <c r="N47" s="37">
        <v>51085</v>
      </c>
      <c r="O47" s="38">
        <f>[1]Revenue!D35</f>
        <v>59533</v>
      </c>
      <c r="P47" s="7">
        <f t="shared" si="4"/>
        <v>1589310</v>
      </c>
      <c r="Q47" s="9">
        <f t="shared" si="5"/>
        <v>1621096</v>
      </c>
      <c r="R47" s="16"/>
      <c r="S47" s="16"/>
    </row>
    <row r="48" spans="1:19" ht="15" customHeight="1" x14ac:dyDescent="0.25">
      <c r="A48" s="6" t="s">
        <v>20</v>
      </c>
      <c r="B48" s="7">
        <v>0</v>
      </c>
      <c r="C48" s="8"/>
      <c r="D48" s="7">
        <v>0</v>
      </c>
      <c r="E48" s="8"/>
      <c r="F48" s="7">
        <v>3858</v>
      </c>
      <c r="G48" s="8">
        <f>'[1]Square Footage'!H64</f>
        <v>3737</v>
      </c>
      <c r="H48" s="7">
        <v>2856</v>
      </c>
      <c r="I48" s="8">
        <f>'[1]Square Footage'!H67</f>
        <v>2766</v>
      </c>
      <c r="J48" s="7">
        <v>0</v>
      </c>
      <c r="K48" s="8">
        <f>'[1]Square Footage'!H60</f>
        <v>345</v>
      </c>
      <c r="L48" s="7">
        <v>0</v>
      </c>
      <c r="M48" s="8">
        <f>'[1]Square Footage'!H61</f>
        <v>331</v>
      </c>
      <c r="N48" s="37">
        <v>0</v>
      </c>
      <c r="O48" s="38">
        <v>0</v>
      </c>
      <c r="P48" s="7">
        <f t="shared" si="4"/>
        <v>231643</v>
      </c>
      <c r="Q48" s="9">
        <f t="shared" si="5"/>
        <v>230174.24</v>
      </c>
      <c r="R48" s="16"/>
      <c r="S48" s="16"/>
    </row>
    <row r="49" spans="1:19" ht="15" customHeight="1" x14ac:dyDescent="0.25">
      <c r="A49" s="6" t="s">
        <v>21</v>
      </c>
      <c r="B49" s="7">
        <v>25864</v>
      </c>
      <c r="C49" s="8">
        <f>[1]Compensation!E27</f>
        <v>32630</v>
      </c>
      <c r="D49" s="7">
        <v>5551</v>
      </c>
      <c r="E49" s="8">
        <f>[1]Compensation!E25</f>
        <v>6900</v>
      </c>
      <c r="F49" s="7">
        <v>3095</v>
      </c>
      <c r="G49" s="8">
        <f>[1]Compensation!E28</f>
        <v>4460</v>
      </c>
      <c r="H49" s="7">
        <v>910</v>
      </c>
      <c r="I49" s="8">
        <f>[1]Compensation!E29</f>
        <v>1042</v>
      </c>
      <c r="J49" s="7">
        <v>0</v>
      </c>
      <c r="K49" s="8">
        <v>0</v>
      </c>
      <c r="L49" s="7">
        <v>0</v>
      </c>
      <c r="M49" s="8">
        <v>0</v>
      </c>
      <c r="N49" s="37">
        <v>10071</v>
      </c>
      <c r="O49" s="38">
        <f>[1]Compensation!E31</f>
        <v>15860</v>
      </c>
      <c r="P49" s="7">
        <f t="shared" si="4"/>
        <v>155047</v>
      </c>
      <c r="Q49" s="9">
        <f t="shared" si="5"/>
        <v>193749</v>
      </c>
      <c r="R49" s="16"/>
      <c r="S49" s="16"/>
    </row>
    <row r="50" spans="1:19" ht="15" customHeight="1" x14ac:dyDescent="0.25">
      <c r="A50" s="6" t="s">
        <v>22</v>
      </c>
      <c r="B50" s="7">
        <v>6079</v>
      </c>
      <c r="C50" s="8">
        <f>[1]Compensation!F27</f>
        <v>7288</v>
      </c>
      <c r="D50" s="7">
        <v>1305</v>
      </c>
      <c r="E50" s="8">
        <f>[1]Compensation!F25</f>
        <v>1541</v>
      </c>
      <c r="F50" s="7">
        <v>727</v>
      </c>
      <c r="G50" s="8">
        <f>[1]Compensation!F28</f>
        <v>996</v>
      </c>
      <c r="H50" s="7">
        <v>214</v>
      </c>
      <c r="I50" s="8">
        <f>[1]Compensation!F29</f>
        <v>233</v>
      </c>
      <c r="J50" s="7">
        <v>0</v>
      </c>
      <c r="K50" s="8">
        <v>0</v>
      </c>
      <c r="L50" s="7">
        <v>0</v>
      </c>
      <c r="M50" s="8">
        <v>0</v>
      </c>
      <c r="N50" s="37">
        <v>2367</v>
      </c>
      <c r="O50" s="38">
        <f>[1]Compensation!F31</f>
        <v>3542</v>
      </c>
      <c r="P50" s="7">
        <f t="shared" si="4"/>
        <v>36442</v>
      </c>
      <c r="Q50" s="9">
        <f t="shared" si="5"/>
        <v>43271</v>
      </c>
      <c r="R50" s="16"/>
      <c r="S50" s="16"/>
    </row>
    <row r="51" spans="1:19" ht="15" customHeight="1" x14ac:dyDescent="0.25">
      <c r="A51" s="6" t="s">
        <v>23</v>
      </c>
      <c r="B51" s="7">
        <v>0</v>
      </c>
      <c r="C51" s="8"/>
      <c r="D51" s="7">
        <v>0</v>
      </c>
      <c r="E51" s="8"/>
      <c r="F51" s="7">
        <v>15133.648023008596</v>
      </c>
      <c r="G51" s="8">
        <f>'[1]Square Footage'!G64</f>
        <v>15487.261975881429</v>
      </c>
      <c r="H51" s="7">
        <v>11201.274390643954</v>
      </c>
      <c r="I51" s="8">
        <f>'[1]Square Footage'!G67</f>
        <v>11463.004206777303</v>
      </c>
      <c r="J51" s="7">
        <v>0</v>
      </c>
      <c r="K51" s="8">
        <f>'[1]Square Footage'!G60</f>
        <v>1431.8605688310663</v>
      </c>
      <c r="L51" s="7">
        <v>0</v>
      </c>
      <c r="M51" s="8">
        <f>'[1]Square Footage'!G61</f>
        <v>1370.0255953085714</v>
      </c>
      <c r="N51" s="37">
        <v>0</v>
      </c>
      <c r="O51" s="38">
        <v>0</v>
      </c>
      <c r="P51" s="7">
        <f t="shared" si="4"/>
        <v>436102.75999999995</v>
      </c>
      <c r="Q51" s="9">
        <f t="shared" si="5"/>
        <v>457908</v>
      </c>
      <c r="R51" s="16"/>
      <c r="S51" s="16"/>
    </row>
    <row r="52" spans="1:19" ht="15" customHeight="1" x14ac:dyDescent="0.25">
      <c r="A52" s="6" t="s">
        <v>24</v>
      </c>
      <c r="B52" s="7">
        <v>782</v>
      </c>
      <c r="C52" s="8">
        <f>'[1]SE Capital'!D28</f>
        <v>932</v>
      </c>
      <c r="D52" s="7">
        <v>154</v>
      </c>
      <c r="E52" s="8">
        <f>'[1]SE Capital'!D26</f>
        <v>136</v>
      </c>
      <c r="F52" s="7">
        <v>1470</v>
      </c>
      <c r="G52" s="8">
        <f>'[1]SE Capital'!D29</f>
        <v>1436</v>
      </c>
      <c r="H52" s="7">
        <v>518</v>
      </c>
      <c r="I52" s="8">
        <f>'[1]SE Capital'!D30</f>
        <v>605</v>
      </c>
      <c r="J52" s="7">
        <v>0</v>
      </c>
      <c r="K52" s="8">
        <v>0</v>
      </c>
      <c r="L52" s="7">
        <v>0</v>
      </c>
      <c r="M52" s="8">
        <v>0</v>
      </c>
      <c r="N52" s="37">
        <v>682</v>
      </c>
      <c r="O52" s="38">
        <f>'[1]SE Capital'!D32</f>
        <v>828</v>
      </c>
      <c r="P52" s="7">
        <f t="shared" si="4"/>
        <v>31287</v>
      </c>
      <c r="Q52" s="9">
        <f t="shared" si="5"/>
        <v>31032</v>
      </c>
      <c r="R52" s="16"/>
      <c r="S52" s="16"/>
    </row>
    <row r="53" spans="1:19" ht="15" customHeight="1" x14ac:dyDescent="0.25">
      <c r="A53" s="6" t="s">
        <v>25</v>
      </c>
      <c r="B53" s="7">
        <v>73</v>
      </c>
      <c r="C53" s="8">
        <f>'[1]SE Capital'!E28</f>
        <v>81</v>
      </c>
      <c r="D53" s="7">
        <v>14</v>
      </c>
      <c r="E53" s="8">
        <f>'[1]SE Capital'!E26</f>
        <v>12</v>
      </c>
      <c r="F53" s="7">
        <v>137</v>
      </c>
      <c r="G53" s="8">
        <f>'[1]SE Capital'!E29</f>
        <v>124</v>
      </c>
      <c r="H53" s="7">
        <v>48</v>
      </c>
      <c r="I53" s="8">
        <f>'[1]SE Capital'!E30</f>
        <v>52</v>
      </c>
      <c r="J53" s="7">
        <v>0</v>
      </c>
      <c r="K53" s="8">
        <v>0</v>
      </c>
      <c r="L53" s="7">
        <v>0</v>
      </c>
      <c r="M53" s="8">
        <v>0</v>
      </c>
      <c r="N53" s="37">
        <v>63</v>
      </c>
      <c r="O53" s="38">
        <f>'[1]SE Capital'!E32</f>
        <v>72</v>
      </c>
      <c r="P53" s="7">
        <f t="shared" si="4"/>
        <v>2908</v>
      </c>
      <c r="Q53" s="9">
        <f t="shared" si="5"/>
        <v>2683</v>
      </c>
      <c r="R53" s="16"/>
      <c r="S53" s="16"/>
    </row>
    <row r="54" spans="1:19" ht="15" customHeight="1" x14ac:dyDescent="0.25">
      <c r="A54" s="6" t="s">
        <v>26</v>
      </c>
      <c r="B54" s="7"/>
      <c r="C54" s="8">
        <v>922</v>
      </c>
      <c r="D54" s="7"/>
      <c r="E54" s="8">
        <v>36</v>
      </c>
      <c r="F54" s="7"/>
      <c r="G54" s="8">
        <v>150</v>
      </c>
      <c r="H54" s="7"/>
      <c r="I54" s="8">
        <v>236</v>
      </c>
      <c r="J54" s="7"/>
      <c r="K54" s="8">
        <v>0</v>
      </c>
      <c r="L54" s="7"/>
      <c r="M54" s="8">
        <v>0</v>
      </c>
      <c r="N54" s="37"/>
      <c r="O54" s="38">
        <v>1887</v>
      </c>
      <c r="P54" s="7"/>
      <c r="Q54" s="9">
        <f t="shared" si="5"/>
        <v>40742</v>
      </c>
      <c r="R54" s="16"/>
      <c r="S54" s="16"/>
    </row>
    <row r="55" spans="1:19" ht="15" customHeight="1" x14ac:dyDescent="0.25">
      <c r="A55" s="6" t="s">
        <v>27</v>
      </c>
      <c r="B55" s="7"/>
      <c r="C55" s="8">
        <f>'[1]All Expenses'!G27</f>
        <v>162</v>
      </c>
      <c r="D55" s="7"/>
      <c r="E55" s="8">
        <f>'[1]All Expenses'!G25</f>
        <v>32</v>
      </c>
      <c r="F55" s="7"/>
      <c r="G55" s="8">
        <f>'[1]All Expenses'!G28</f>
        <v>76</v>
      </c>
      <c r="H55" s="7"/>
      <c r="I55" s="8">
        <f>'[1]All Expenses'!G29</f>
        <v>43</v>
      </c>
      <c r="J55" s="7"/>
      <c r="K55" s="8"/>
      <c r="L55" s="7"/>
      <c r="M55" s="8"/>
      <c r="N55" s="37"/>
      <c r="O55" s="38">
        <f>'[1]All Expenses'!G31</f>
        <v>92</v>
      </c>
      <c r="P55" s="7">
        <f>B19+D19+F19+H19+J19+L19+N19+P19+B55+F55+H55+J55+L55+N55+D55</f>
        <v>0</v>
      </c>
      <c r="Q55" s="9">
        <f t="shared" si="5"/>
        <v>2435</v>
      </c>
      <c r="R55" s="16"/>
      <c r="S55" s="16"/>
    </row>
    <row r="56" spans="1:19" ht="15" customHeight="1" x14ac:dyDescent="0.25">
      <c r="A56" s="6" t="s">
        <v>28</v>
      </c>
      <c r="B56" s="7"/>
      <c r="C56" s="8">
        <f>'[1]All Expenses'!H27</f>
        <v>846</v>
      </c>
      <c r="D56" s="7"/>
      <c r="E56" s="8">
        <f>'[1]All Expenses'!H25</f>
        <v>166</v>
      </c>
      <c r="F56" s="7"/>
      <c r="G56" s="8">
        <f>'[1]All Expenses'!H28</f>
        <v>397</v>
      </c>
      <c r="H56" s="7"/>
      <c r="I56" s="8">
        <f>'[1]All Expenses'!H29</f>
        <v>223</v>
      </c>
      <c r="J56" s="7"/>
      <c r="K56" s="8"/>
      <c r="L56" s="7"/>
      <c r="M56" s="8"/>
      <c r="N56" s="37"/>
      <c r="O56" s="38">
        <f>'[1]All Expenses'!H31</f>
        <v>484</v>
      </c>
      <c r="P56" s="7">
        <f>B20+D20+F20+H20+J20+L20+N20+P20+B56+F56+H56+J56+L56+N56+D56</f>
        <v>0</v>
      </c>
      <c r="Q56" s="9">
        <f t="shared" si="5"/>
        <v>12747</v>
      </c>
      <c r="R56" s="16"/>
      <c r="S56" s="16"/>
    </row>
    <row r="57" spans="1:19" ht="15" customHeight="1" x14ac:dyDescent="0.25">
      <c r="A57" s="6" t="s">
        <v>29</v>
      </c>
      <c r="B57" s="7">
        <v>0</v>
      </c>
      <c r="C57" s="8">
        <v>0</v>
      </c>
      <c r="D57" s="7">
        <v>0</v>
      </c>
      <c r="E57" s="8">
        <v>0</v>
      </c>
      <c r="F57" s="7">
        <v>30000</v>
      </c>
      <c r="G57" s="8">
        <v>30000</v>
      </c>
      <c r="H57" s="7">
        <v>0</v>
      </c>
      <c r="I57" s="8">
        <v>0</v>
      </c>
      <c r="J57" s="7">
        <v>0</v>
      </c>
      <c r="K57" s="8">
        <v>0</v>
      </c>
      <c r="L57" s="7">
        <v>0</v>
      </c>
      <c r="M57" s="8">
        <v>0</v>
      </c>
      <c r="N57" s="37">
        <v>0</v>
      </c>
      <c r="O57" s="38">
        <v>0</v>
      </c>
      <c r="P57" s="7">
        <f t="shared" ref="P57" si="6">B21+D21+F21+H21+J21+L21+N21+P21+B57+F57+H57+J57+L57+N57+D57</f>
        <v>30000</v>
      </c>
      <c r="Q57" s="9">
        <f t="shared" ref="Q57" si="7">C21+E21+G21+I21+K21+M21+O21+Q21+C57+E57+G57+I57+K57+M57+O57</f>
        <v>30000</v>
      </c>
      <c r="R57" s="16"/>
      <c r="S57" s="16"/>
    </row>
    <row r="58" spans="1:19" ht="15" customHeight="1" x14ac:dyDescent="0.25">
      <c r="A58" s="10" t="s">
        <v>30</v>
      </c>
      <c r="B58" s="11">
        <v>195345</v>
      </c>
      <c r="C58" s="11">
        <f t="shared" ref="C58:Q58" si="8">SUM(C42:C57)</f>
        <v>201063</v>
      </c>
      <c r="D58" s="11">
        <v>40836</v>
      </c>
      <c r="E58" s="11">
        <f t="shared" si="8"/>
        <v>40877</v>
      </c>
      <c r="F58" s="11">
        <v>123169.6480230086</v>
      </c>
      <c r="G58" s="11">
        <f t="shared" si="8"/>
        <v>125152.26197588143</v>
      </c>
      <c r="H58" s="11">
        <v>55836.274390643957</v>
      </c>
      <c r="I58" s="11">
        <f t="shared" si="8"/>
        <v>59529.004206777303</v>
      </c>
      <c r="J58" s="11">
        <v>7705</v>
      </c>
      <c r="K58" s="11">
        <f t="shared" si="8"/>
        <v>10383.860568831067</v>
      </c>
      <c r="L58" s="11">
        <v>75876</v>
      </c>
      <c r="M58" s="11">
        <f t="shared" si="8"/>
        <v>79886.025595308573</v>
      </c>
      <c r="N58" s="11">
        <v>109539.91250000001</v>
      </c>
      <c r="O58" s="11">
        <f t="shared" si="8"/>
        <v>130905.91250000001</v>
      </c>
      <c r="P58" s="11">
        <f t="shared" si="8"/>
        <v>3527684.6724999999</v>
      </c>
      <c r="Q58" s="12">
        <f t="shared" si="8"/>
        <v>3617067.1524999999</v>
      </c>
      <c r="R58" s="16"/>
      <c r="S58" s="16"/>
    </row>
    <row r="59" spans="1:19" ht="15" customHeight="1" x14ac:dyDescent="0.25">
      <c r="A59" s="6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37"/>
      <c r="O59" s="38"/>
      <c r="P59" s="7"/>
      <c r="Q59" s="9"/>
      <c r="R59" s="16"/>
      <c r="S59" s="16"/>
    </row>
    <row r="60" spans="1:19" ht="15" customHeight="1" x14ac:dyDescent="0.25">
      <c r="A60" s="15" t="s">
        <v>31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37"/>
      <c r="O60" s="38"/>
      <c r="P60" s="7"/>
      <c r="Q60" s="9"/>
      <c r="R60" s="16"/>
      <c r="S60" s="16"/>
    </row>
    <row r="61" spans="1:19" ht="15" customHeight="1" x14ac:dyDescent="0.25">
      <c r="A61" s="6" t="s">
        <v>32</v>
      </c>
      <c r="B61" s="7">
        <v>5043.052979274612</v>
      </c>
      <c r="C61" s="8">
        <f>'[1]BandwidthAlloc&amp;Increased$s'!F43</f>
        <v>5093.4835090673578</v>
      </c>
      <c r="D61" s="7">
        <v>0</v>
      </c>
      <c r="E61" s="8"/>
      <c r="F61" s="7">
        <v>0</v>
      </c>
      <c r="G61" s="8"/>
      <c r="H61" s="7">
        <v>10806.542098445596</v>
      </c>
      <c r="I61" s="8">
        <f>'[1]BandwidthAlloc&amp;Increased$s'!I43</f>
        <v>10914.607519430052</v>
      </c>
      <c r="J61" s="7">
        <v>0</v>
      </c>
      <c r="K61" s="7">
        <v>0</v>
      </c>
      <c r="L61" s="8">
        <v>0</v>
      </c>
      <c r="M61" s="8">
        <v>0</v>
      </c>
      <c r="N61" s="37">
        <v>0</v>
      </c>
      <c r="O61" s="38">
        <v>0</v>
      </c>
      <c r="P61" s="7">
        <f t="shared" ref="P61:P68" si="9">B25+D25+F25+H25+J25+L25+N25+P25+B61+F61+H61+J61+L61+D61</f>
        <v>778647.11831606238</v>
      </c>
      <c r="Q61" s="9">
        <f t="shared" ref="Q61:Q68" si="10">C25+E25+G25+I25+K25+M25+O25+Q25+C61+E61+G61+I61+K61+M61</f>
        <v>786433.85380000004</v>
      </c>
      <c r="R61" s="16"/>
      <c r="S61" s="16"/>
    </row>
    <row r="62" spans="1:19" ht="15" customHeight="1" x14ac:dyDescent="0.25">
      <c r="A62" s="6" t="s">
        <v>33</v>
      </c>
      <c r="B62" s="7">
        <v>20567</v>
      </c>
      <c r="C62" s="8">
        <f>'[1]Aux IT Pos'!F38+'[1]Aux IT Pos'!F45</f>
        <v>20616.432000000001</v>
      </c>
      <c r="D62" s="7">
        <v>6154.869603000001</v>
      </c>
      <c r="E62" s="8">
        <f>'[1]Aux IT Pos'!F48</f>
        <v>6186.7439999999997</v>
      </c>
      <c r="F62" s="7">
        <v>6154.869603000001</v>
      </c>
      <c r="G62" s="8">
        <f>'[1]Aux IT Pos'!F47</f>
        <v>6186.7439999999997</v>
      </c>
      <c r="H62" s="7">
        <v>0</v>
      </c>
      <c r="I62" s="8"/>
      <c r="J62" s="7">
        <v>0</v>
      </c>
      <c r="K62" s="7">
        <v>0</v>
      </c>
      <c r="L62" s="8">
        <v>0</v>
      </c>
      <c r="M62" s="8">
        <v>0</v>
      </c>
      <c r="N62" s="37">
        <v>0</v>
      </c>
      <c r="O62" s="38">
        <v>0</v>
      </c>
      <c r="P62" s="7">
        <f t="shared" si="9"/>
        <v>144115.983251</v>
      </c>
      <c r="Q62" s="9">
        <f t="shared" si="10"/>
        <v>144296.88</v>
      </c>
      <c r="R62" s="16"/>
      <c r="S62" s="16"/>
    </row>
    <row r="63" spans="1:19" ht="15" customHeight="1" x14ac:dyDescent="0.25">
      <c r="A63" s="6" t="s">
        <v>34</v>
      </c>
      <c r="B63" s="7">
        <v>0</v>
      </c>
      <c r="C63" s="8">
        <v>0</v>
      </c>
      <c r="D63" s="7">
        <v>0</v>
      </c>
      <c r="E63" s="8">
        <v>0</v>
      </c>
      <c r="F63" s="7">
        <v>0</v>
      </c>
      <c r="G63" s="8">
        <v>0</v>
      </c>
      <c r="H63" s="7">
        <v>140446.13</v>
      </c>
      <c r="I63" s="8">
        <f>'[1]Debt Service'!G126</f>
        <v>139846.76</v>
      </c>
      <c r="J63" s="7">
        <v>0</v>
      </c>
      <c r="K63" s="7">
        <f>'[1]Debt Service'!E126</f>
        <v>103926.66570000001</v>
      </c>
      <c r="L63" s="8">
        <v>0</v>
      </c>
      <c r="M63" s="8">
        <f>'[1]Debt Service'!H126</f>
        <v>101261.87940000001</v>
      </c>
      <c r="N63" s="37">
        <v>0</v>
      </c>
      <c r="O63" s="38">
        <v>0</v>
      </c>
      <c r="P63" s="7">
        <f t="shared" si="9"/>
        <v>4889962.2278000005</v>
      </c>
      <c r="Q63" s="9">
        <f t="shared" si="10"/>
        <v>7400903.5149649996</v>
      </c>
      <c r="R63" s="16"/>
      <c r="S63" s="16"/>
    </row>
    <row r="64" spans="1:19" ht="15" customHeight="1" x14ac:dyDescent="0.25">
      <c r="A64" s="6" t="s">
        <v>35</v>
      </c>
      <c r="B64" s="7">
        <v>0</v>
      </c>
      <c r="C64" s="8">
        <v>0</v>
      </c>
      <c r="D64" s="7">
        <v>0</v>
      </c>
      <c r="E64" s="8">
        <v>0</v>
      </c>
      <c r="F64" s="7">
        <v>0</v>
      </c>
      <c r="G64" s="8">
        <v>0</v>
      </c>
      <c r="H64" s="7">
        <v>0</v>
      </c>
      <c r="I64" s="8"/>
      <c r="J64" s="7">
        <v>0</v>
      </c>
      <c r="K64" s="7">
        <v>0</v>
      </c>
      <c r="L64" s="7">
        <v>0</v>
      </c>
      <c r="M64" s="8">
        <v>0</v>
      </c>
      <c r="N64" s="37">
        <v>0</v>
      </c>
      <c r="O64" s="38">
        <v>0</v>
      </c>
      <c r="P64" s="7">
        <f t="shared" si="9"/>
        <v>56239.83</v>
      </c>
      <c r="Q64" s="9">
        <f t="shared" si="10"/>
        <v>57365</v>
      </c>
      <c r="R64" s="16"/>
      <c r="S64" s="16"/>
    </row>
    <row r="65" spans="1:19" ht="15" customHeight="1" x14ac:dyDescent="0.25">
      <c r="A65" s="6" t="s">
        <v>36</v>
      </c>
      <c r="B65" s="7">
        <v>0</v>
      </c>
      <c r="C65" s="8">
        <v>0</v>
      </c>
      <c r="D65" s="7">
        <v>0</v>
      </c>
      <c r="E65" s="8">
        <v>0</v>
      </c>
      <c r="F65" s="7">
        <v>655</v>
      </c>
      <c r="G65" s="8">
        <f>[1]CBORD!F22</f>
        <v>379.71109044424645</v>
      </c>
      <c r="H65" s="7">
        <v>0</v>
      </c>
      <c r="I65" s="8">
        <f>[1]CBORD!F19</f>
        <v>556.7742299455208</v>
      </c>
      <c r="J65" s="7">
        <v>34</v>
      </c>
      <c r="K65" s="8">
        <f>[1]CBORD!F7</f>
        <v>35.207622421786034</v>
      </c>
      <c r="L65" s="7">
        <v>0</v>
      </c>
      <c r="M65" s="8">
        <v>0</v>
      </c>
      <c r="N65" s="37">
        <v>0</v>
      </c>
      <c r="O65" s="38">
        <v>0</v>
      </c>
      <c r="P65" s="7">
        <f t="shared" si="9"/>
        <v>47053</v>
      </c>
      <c r="Q65" s="9">
        <f t="shared" si="10"/>
        <v>48903.669564844546</v>
      </c>
      <c r="R65" s="16"/>
      <c r="S65" s="16"/>
    </row>
    <row r="66" spans="1:19" ht="15" customHeight="1" x14ac:dyDescent="0.25">
      <c r="A66" s="6" t="s">
        <v>37</v>
      </c>
      <c r="B66" s="7">
        <v>0</v>
      </c>
      <c r="C66" s="8">
        <v>0</v>
      </c>
      <c r="D66" s="7">
        <v>0</v>
      </c>
      <c r="E66" s="8">
        <v>0</v>
      </c>
      <c r="F66" s="7">
        <v>0</v>
      </c>
      <c r="G66" s="8">
        <v>0</v>
      </c>
      <c r="H66" s="7">
        <v>1628.3727309039919</v>
      </c>
      <c r="I66" s="8">
        <f>'[1]Green Energy'!N27</f>
        <v>2781.3645679329056</v>
      </c>
      <c r="J66" s="7">
        <v>242.82031816015635</v>
      </c>
      <c r="K66" s="8">
        <f>'[1]Green Energy'!N19</f>
        <v>992.07360000000006</v>
      </c>
      <c r="L66" s="7">
        <v>0</v>
      </c>
      <c r="M66" s="8">
        <v>0</v>
      </c>
      <c r="N66" s="37">
        <v>0</v>
      </c>
      <c r="O66" s="38">
        <v>0</v>
      </c>
      <c r="P66" s="7">
        <f t="shared" si="9"/>
        <v>29478.206618905213</v>
      </c>
      <c r="Q66" s="9">
        <f t="shared" si="10"/>
        <v>56812.132800000007</v>
      </c>
      <c r="R66" s="16"/>
      <c r="S66" s="16"/>
    </row>
    <row r="67" spans="1:19" ht="15" customHeight="1" x14ac:dyDescent="0.25">
      <c r="A67" s="6" t="s">
        <v>38</v>
      </c>
      <c r="B67" s="7">
        <v>0</v>
      </c>
      <c r="C67" s="8">
        <v>0</v>
      </c>
      <c r="D67" s="7">
        <v>0</v>
      </c>
      <c r="E67" s="8">
        <v>0</v>
      </c>
      <c r="F67" s="7">
        <v>0</v>
      </c>
      <c r="G67" s="8">
        <v>0</v>
      </c>
      <c r="H67" s="7">
        <v>0</v>
      </c>
      <c r="I67" s="8">
        <v>0</v>
      </c>
      <c r="J67" s="7">
        <v>291.45713810210111</v>
      </c>
      <c r="K67" s="8">
        <f>'[1]Storm Water'!K78</f>
        <v>247.50763926525306</v>
      </c>
      <c r="L67" s="7">
        <v>0</v>
      </c>
      <c r="M67" s="8">
        <v>0</v>
      </c>
      <c r="N67" s="37">
        <v>0</v>
      </c>
      <c r="O67" s="38">
        <v>0</v>
      </c>
      <c r="P67" s="7">
        <f t="shared" si="9"/>
        <v>43325.816792643251</v>
      </c>
      <c r="Q67" s="9">
        <f t="shared" si="10"/>
        <v>36792.616243385412</v>
      </c>
      <c r="R67" s="16"/>
      <c r="S67" s="16"/>
    </row>
    <row r="68" spans="1:19" ht="15" customHeight="1" x14ac:dyDescent="0.25">
      <c r="A68" s="6" t="s">
        <v>39</v>
      </c>
      <c r="B68" s="7">
        <v>0</v>
      </c>
      <c r="C68" s="8">
        <v>0</v>
      </c>
      <c r="D68" s="7">
        <v>0</v>
      </c>
      <c r="E68" s="8">
        <v>0</v>
      </c>
      <c r="F68" s="7">
        <v>0</v>
      </c>
      <c r="G68" s="8">
        <v>0</v>
      </c>
      <c r="H68" s="7">
        <v>0</v>
      </c>
      <c r="I68" s="8">
        <v>0</v>
      </c>
      <c r="J68" s="7">
        <v>0</v>
      </c>
      <c r="K68" s="8">
        <v>0</v>
      </c>
      <c r="L68" s="7">
        <v>0</v>
      </c>
      <c r="M68" s="8">
        <v>0</v>
      </c>
      <c r="N68" s="37">
        <v>0</v>
      </c>
      <c r="O68" s="38">
        <v>0</v>
      </c>
      <c r="P68" s="7">
        <f t="shared" si="9"/>
        <v>0</v>
      </c>
      <c r="Q68" s="9">
        <f t="shared" si="10"/>
        <v>80775</v>
      </c>
      <c r="R68" s="16"/>
      <c r="S68" s="16"/>
    </row>
    <row r="69" spans="1:19" ht="15" customHeight="1" x14ac:dyDescent="0.25">
      <c r="A69" s="10" t="s">
        <v>40</v>
      </c>
      <c r="B69" s="11">
        <v>25610.052979274613</v>
      </c>
      <c r="C69" s="11">
        <f t="shared" ref="C69:P69" si="11">SUM(C60:C68)</f>
        <v>25709.915509067359</v>
      </c>
      <c r="D69" s="11">
        <v>6154.869603000001</v>
      </c>
      <c r="E69" s="11">
        <f t="shared" si="11"/>
        <v>6186.7439999999997</v>
      </c>
      <c r="F69" s="11">
        <v>6809.869603000001</v>
      </c>
      <c r="G69" s="11">
        <f t="shared" si="11"/>
        <v>6566.4550904442458</v>
      </c>
      <c r="H69" s="11">
        <v>152881.04482934959</v>
      </c>
      <c r="I69" s="11">
        <f t="shared" si="11"/>
        <v>154099.50631730849</v>
      </c>
      <c r="J69" s="11">
        <v>568.27745626225749</v>
      </c>
      <c r="K69" s="11">
        <f t="shared" si="11"/>
        <v>105201.45456168706</v>
      </c>
      <c r="L69" s="11">
        <v>0</v>
      </c>
      <c r="M69" s="11">
        <f t="shared" si="11"/>
        <v>101261.87940000001</v>
      </c>
      <c r="N69" s="11">
        <v>0</v>
      </c>
      <c r="O69" s="11">
        <f t="shared" si="11"/>
        <v>0</v>
      </c>
      <c r="P69" s="11">
        <f t="shared" si="11"/>
        <v>5988822.1827786118</v>
      </c>
      <c r="Q69" s="12">
        <f>SUM(Q60:Q68)</f>
        <v>8612282.6673732288</v>
      </c>
      <c r="R69" s="16"/>
      <c r="S69" s="16"/>
    </row>
    <row r="70" spans="1:19" ht="15" customHeight="1" x14ac:dyDescent="0.25">
      <c r="A70" s="6"/>
      <c r="B70" s="8"/>
      <c r="C70" s="8"/>
      <c r="D70" s="8"/>
      <c r="E70" s="8"/>
      <c r="F70" s="8"/>
      <c r="G70" s="8"/>
      <c r="H70" s="7"/>
      <c r="I70" s="8"/>
      <c r="J70" s="7"/>
      <c r="K70" s="8"/>
      <c r="L70" s="7"/>
      <c r="M70" s="8"/>
      <c r="N70" s="37"/>
      <c r="O70" s="38"/>
      <c r="P70" s="7"/>
      <c r="Q70" s="9"/>
      <c r="R70" s="16"/>
      <c r="S70" s="16"/>
    </row>
    <row r="71" spans="1:19" ht="15" customHeight="1" x14ac:dyDescent="0.25">
      <c r="A71" s="19" t="s">
        <v>41</v>
      </c>
      <c r="B71" s="20">
        <v>220955.05297927462</v>
      </c>
      <c r="C71" s="20">
        <f t="shared" ref="C71:M71" si="12">C69+C58</f>
        <v>226772.91550906736</v>
      </c>
      <c r="D71" s="20">
        <v>46990.869602999999</v>
      </c>
      <c r="E71" s="20">
        <f t="shared" si="12"/>
        <v>47063.743999999999</v>
      </c>
      <c r="F71" s="20">
        <v>129979.5176260086</v>
      </c>
      <c r="G71" s="20">
        <f t="shared" si="12"/>
        <v>131718.71706632568</v>
      </c>
      <c r="H71" s="20">
        <v>208717.31921999354</v>
      </c>
      <c r="I71" s="20">
        <f t="shared" si="12"/>
        <v>213628.51052408578</v>
      </c>
      <c r="J71" s="20">
        <v>8273.2774562622581</v>
      </c>
      <c r="K71" s="20">
        <f t="shared" si="12"/>
        <v>115585.31513051812</v>
      </c>
      <c r="L71" s="20">
        <v>75876</v>
      </c>
      <c r="M71" s="20">
        <f t="shared" si="12"/>
        <v>181147.90499530858</v>
      </c>
      <c r="N71" s="20">
        <v>109539.91250000001</v>
      </c>
      <c r="O71" s="20">
        <f>O58</f>
        <v>130905.91250000001</v>
      </c>
      <c r="P71" s="20">
        <f>P69+P58</f>
        <v>9516506.8552786112</v>
      </c>
      <c r="Q71" s="21">
        <f>Q69+Q58</f>
        <v>12229349.819873229</v>
      </c>
      <c r="R71" s="16"/>
      <c r="S71" s="16"/>
    </row>
    <row r="72" spans="1:19" ht="15" customHeight="1" x14ac:dyDescent="0.25">
      <c r="A72" s="22" t="s">
        <v>42</v>
      </c>
      <c r="B72" s="23"/>
      <c r="C72" s="23">
        <f>C71/Q71</f>
        <v>1.8543333770741553E-2</v>
      </c>
      <c r="D72" s="23"/>
      <c r="E72" s="23">
        <f>E71/Q71</f>
        <v>3.8484256884629593E-3</v>
      </c>
      <c r="F72" s="23"/>
      <c r="G72" s="23">
        <f>G71/Q71</f>
        <v>1.0770704821304319E-2</v>
      </c>
      <c r="H72" s="23"/>
      <c r="I72" s="23">
        <f>I71/Q71</f>
        <v>1.7468509256062827E-2</v>
      </c>
      <c r="J72" s="23"/>
      <c r="K72" s="23">
        <f>K71/Q71</f>
        <v>9.4514685435432497E-3</v>
      </c>
      <c r="L72" s="23"/>
      <c r="M72" s="23">
        <f>M71/Q71</f>
        <v>1.4812554032998165E-2</v>
      </c>
      <c r="N72" s="37"/>
      <c r="O72" s="35">
        <f>O71/Q71</f>
        <v>1.0704241388799931E-2</v>
      </c>
      <c r="P72" s="23"/>
      <c r="Q72" s="24">
        <f>I72+G72+E72+C72+Q36+O36+M36+K36+I36+G36+E36+C36+K72+M72+O72</f>
        <v>1.0000000000000004</v>
      </c>
      <c r="R72" s="39"/>
    </row>
    <row r="73" spans="1:19" ht="15" customHeight="1" x14ac:dyDescent="0.25">
      <c r="A73" s="22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37"/>
      <c r="O73" s="38"/>
      <c r="P73" s="23"/>
      <c r="Q73" s="24"/>
    </row>
    <row r="74" spans="1:19" ht="15" customHeight="1" x14ac:dyDescent="0.25">
      <c r="A74" s="26" t="s">
        <v>43</v>
      </c>
      <c r="B74" s="8"/>
      <c r="C74" s="27">
        <f>C71-B71</f>
        <v>5817.8625297927356</v>
      </c>
      <c r="D74" s="27"/>
      <c r="E74" s="27">
        <f>E71-D71</f>
        <v>72.87439699999959</v>
      </c>
      <c r="F74" s="27"/>
      <c r="G74" s="27">
        <f>G71-F71</f>
        <v>1739.1994403170829</v>
      </c>
      <c r="H74" s="27"/>
      <c r="I74" s="27">
        <f>I71-H71</f>
        <v>4911.1913040922373</v>
      </c>
      <c r="J74" s="27"/>
      <c r="K74" s="27">
        <f>K71-J71</f>
        <v>107312.03767425587</v>
      </c>
      <c r="L74" s="27"/>
      <c r="M74" s="27">
        <f>M71-L71</f>
        <v>105271.90499530858</v>
      </c>
      <c r="N74" s="37"/>
      <c r="O74" s="40">
        <f>O71-N71</f>
        <v>21366</v>
      </c>
      <c r="P74" s="8"/>
      <c r="Q74" s="41">
        <f>Q71-P71</f>
        <v>2712842.9645946175</v>
      </c>
    </row>
    <row r="75" spans="1:19" ht="15" customHeight="1" thickBot="1" x14ac:dyDescent="0.3">
      <c r="A75" s="29" t="s">
        <v>44</v>
      </c>
      <c r="B75" s="30"/>
      <c r="C75" s="31">
        <f>(C71-B71)/B71</f>
        <v>2.6330524925078067E-2</v>
      </c>
      <c r="D75" s="31"/>
      <c r="E75" s="31">
        <f>E74/D71</f>
        <v>1.5508203533085314E-3</v>
      </c>
      <c r="F75" s="31"/>
      <c r="G75" s="31">
        <f>(G71-F71)/F71</f>
        <v>1.3380565431249708E-2</v>
      </c>
      <c r="H75" s="31"/>
      <c r="I75" s="31">
        <f>(I71-H71)/H71</f>
        <v>2.3530348714932047E-2</v>
      </c>
      <c r="J75" s="31"/>
      <c r="K75" s="31">
        <f>K74/J71</f>
        <v>12.970922133528667</v>
      </c>
      <c r="L75" s="31"/>
      <c r="M75" s="31">
        <f>M74/L71</f>
        <v>1.3874203304774708</v>
      </c>
      <c r="N75" s="42"/>
      <c r="O75" s="31">
        <f>O74/N71</f>
        <v>0.19505219159272197</v>
      </c>
      <c r="P75" s="30"/>
      <c r="Q75" s="43">
        <f>(Q71-P71)/P71</f>
        <v>0.28506709508540512</v>
      </c>
    </row>
    <row r="76" spans="1:19" x14ac:dyDescent="0.25">
      <c r="Q76" s="46"/>
    </row>
    <row r="77" spans="1:19" x14ac:dyDescent="0.25">
      <c r="Q77" s="47"/>
    </row>
  </sheetData>
  <mergeCells count="19">
    <mergeCell ref="L40:M40"/>
    <mergeCell ref="N40:O40"/>
    <mergeCell ref="P40:Q40"/>
    <mergeCell ref="B40:C40"/>
    <mergeCell ref="D40:E40"/>
    <mergeCell ref="F40:G40"/>
    <mergeCell ref="H40:I40"/>
    <mergeCell ref="J40:K40"/>
    <mergeCell ref="A1:Q1"/>
    <mergeCell ref="A2:Q2"/>
    <mergeCell ref="A3:Q3"/>
    <mergeCell ref="B4:C4"/>
    <mergeCell ref="D4:E4"/>
    <mergeCell ref="F4:G4"/>
    <mergeCell ref="H4:I4"/>
    <mergeCell ref="J4:K4"/>
    <mergeCell ref="L4:M4"/>
    <mergeCell ref="N4:O4"/>
    <mergeCell ref="P4:Q4"/>
  </mergeCells>
  <printOptions horizontalCentered="1"/>
  <pageMargins left="0.2" right="0.2" top="0.2" bottom="0.2" header="0.3" footer="0.3"/>
  <pageSetup scale="49" orientation="landscape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Chart</vt:lpstr>
      <vt:lpstr>'Summary Chart'!Print_Titles</vt:lpstr>
    </vt:vector>
  </TitlesOfParts>
  <Company>University of Wisconsin-La Crosse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itsdeploy</dc:creator>
  <cp:lastModifiedBy>itsdeploy</cp:lastModifiedBy>
  <dcterms:created xsi:type="dcterms:W3CDTF">2016-02-12T14:32:47Z</dcterms:created>
  <dcterms:modified xsi:type="dcterms:W3CDTF">2016-06-09T20:19:44Z</dcterms:modified>
</cp:coreProperties>
</file>