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BudgetFinBudget\Kelly\Website\"/>
    </mc:Choice>
  </mc:AlternateContent>
  <bookViews>
    <workbookView xWindow="0" yWindow="0" windowWidth="28800" windowHeight="11850"/>
  </bookViews>
  <sheets>
    <sheet name="All Funds" sheetId="1" r:id="rId1"/>
    <sheet name="GPR Funds" sheetId="5" r:id="rId2"/>
    <sheet name="By Fund" sheetId="4" r:id="rId3"/>
    <sheet name="By Functional Activity" sheetId="6" r:id="rId4"/>
  </sheets>
  <definedNames>
    <definedName name="_xlnm.Print_Area" localSheetId="0">'All Funds'!$A$1:$G$28</definedName>
  </definedNames>
  <calcPr calcId="162913"/>
</workbook>
</file>

<file path=xl/calcChain.xml><?xml version="1.0" encoding="utf-8"?>
<calcChain xmlns="http://schemas.openxmlformats.org/spreadsheetml/2006/main">
  <c r="J20" i="6" l="1"/>
  <c r="I20" i="6"/>
  <c r="G20" i="6"/>
  <c r="F20" i="6"/>
  <c r="E20" i="6"/>
  <c r="D20" i="6"/>
  <c r="C20" i="6"/>
  <c r="B20" i="6"/>
  <c r="G24" i="4"/>
  <c r="G18" i="4"/>
  <c r="G20" i="4"/>
  <c r="G21" i="4"/>
  <c r="G22" i="4"/>
  <c r="G25" i="4"/>
  <c r="G26" i="4"/>
  <c r="G27" i="4"/>
  <c r="G29" i="4"/>
  <c r="G30" i="4"/>
  <c r="G7" i="4"/>
  <c r="G8" i="4"/>
  <c r="G9" i="4"/>
  <c r="G10" i="4"/>
  <c r="G11" i="4"/>
  <c r="G12" i="4"/>
  <c r="G13" i="4"/>
  <c r="G14" i="4"/>
  <c r="G15" i="4"/>
  <c r="G16" i="4"/>
  <c r="G17" i="4"/>
  <c r="G19" i="4"/>
  <c r="E20" i="5"/>
  <c r="D20" i="5"/>
  <c r="C20" i="5"/>
  <c r="B20" i="5"/>
  <c r="E21" i="1" l="1"/>
  <c r="D21" i="1"/>
  <c r="C21" i="1"/>
  <c r="B21" i="1"/>
  <c r="L19" i="6" l="1"/>
  <c r="G19" i="5" l="1"/>
  <c r="G20" i="1"/>
  <c r="D6" i="1"/>
  <c r="G28" i="4"/>
  <c r="G23" i="4"/>
  <c r="B14" i="5" l="1"/>
  <c r="B22" i="5" s="1"/>
  <c r="D6" i="5"/>
  <c r="D32" i="4" l="1"/>
  <c r="E32" i="4"/>
  <c r="F32" i="4"/>
  <c r="C32" i="4"/>
  <c r="L18" i="6" l="1"/>
  <c r="L20" i="6"/>
  <c r="L17" i="6"/>
  <c r="L16" i="6"/>
  <c r="L6" i="6"/>
  <c r="L13" i="6"/>
  <c r="L12" i="6"/>
  <c r="L11" i="6"/>
  <c r="L10" i="6"/>
  <c r="L9" i="6"/>
  <c r="J14" i="6"/>
  <c r="J22" i="6" s="1"/>
  <c r="G14" i="6" l="1"/>
  <c r="G22" i="6" s="1"/>
  <c r="F14" i="6"/>
  <c r="F22" i="6" l="1"/>
  <c r="G21" i="1"/>
  <c r="G20" i="5"/>
  <c r="G10" i="5" l="1"/>
  <c r="G10" i="1"/>
  <c r="E14" i="5" l="1"/>
  <c r="E22" i="5" s="1"/>
  <c r="C14" i="5"/>
  <c r="C22" i="5" s="1"/>
  <c r="E14" i="1"/>
  <c r="E23" i="1" s="1"/>
  <c r="B14" i="1"/>
  <c r="B23" i="1" s="1"/>
  <c r="D14" i="5"/>
  <c r="D22" i="5" s="1"/>
  <c r="C14" i="6"/>
  <c r="C22" i="6" s="1"/>
  <c r="D14" i="6"/>
  <c r="D22" i="6" s="1"/>
  <c r="E14" i="6"/>
  <c r="E22" i="6" s="1"/>
  <c r="H14" i="6"/>
  <c r="H22" i="6" s="1"/>
  <c r="I14" i="6"/>
  <c r="I22" i="6" s="1"/>
  <c r="B14" i="6"/>
  <c r="G22" i="5" l="1"/>
  <c r="F19" i="5" s="1"/>
  <c r="B22" i="6"/>
  <c r="L22" i="6" s="1"/>
  <c r="L14" i="6"/>
  <c r="D14" i="1"/>
  <c r="D23" i="1" s="1"/>
  <c r="C14" i="1"/>
  <c r="C23" i="1" s="1"/>
  <c r="G23" i="1" l="1"/>
  <c r="F20" i="1" s="1"/>
  <c r="K20" i="6"/>
  <c r="K19" i="6"/>
  <c r="K14" i="6"/>
  <c r="G14" i="1"/>
  <c r="G6" i="4" l="1"/>
  <c r="G6" i="5"/>
  <c r="G32" i="4" l="1"/>
  <c r="G18" i="5"/>
  <c r="G16" i="5"/>
  <c r="G13" i="5"/>
  <c r="G12" i="5"/>
  <c r="G11" i="5"/>
  <c r="G9" i="5"/>
  <c r="G17" i="5"/>
  <c r="G14" i="5" l="1"/>
  <c r="F20" i="5" l="1"/>
  <c r="F6" i="5"/>
  <c r="K6" i="6"/>
  <c r="K11" i="6"/>
  <c r="K22" i="6"/>
  <c r="K9" i="6"/>
  <c r="K18" i="6"/>
  <c r="K12" i="6"/>
  <c r="K17" i="6"/>
  <c r="K10" i="6"/>
  <c r="K13" i="6"/>
  <c r="K16" i="6"/>
  <c r="F10" i="5"/>
  <c r="F18" i="5"/>
  <c r="F11" i="5"/>
  <c r="F16" i="5"/>
  <c r="F12" i="5"/>
  <c r="F17" i="5"/>
  <c r="F13" i="5"/>
  <c r="F22" i="5"/>
  <c r="F14" i="5"/>
  <c r="F9" i="5"/>
  <c r="G9" i="1"/>
  <c r="G11" i="1"/>
  <c r="G12" i="1"/>
  <c r="G13" i="1"/>
  <c r="G17" i="1"/>
  <c r="G18" i="1"/>
  <c r="G19" i="1"/>
  <c r="G6" i="1"/>
  <c r="F10" i="1" l="1"/>
  <c r="F21" i="1"/>
  <c r="F14" i="1"/>
  <c r="F19" i="1"/>
  <c r="F12" i="1"/>
  <c r="F13" i="1"/>
  <c r="F18" i="1"/>
  <c r="F17" i="1"/>
  <c r="F11" i="1"/>
  <c r="F9" i="1"/>
  <c r="F23" i="1"/>
  <c r="F6" i="1"/>
</calcChain>
</file>

<file path=xl/sharedStrings.xml><?xml version="1.0" encoding="utf-8"?>
<sst xmlns="http://schemas.openxmlformats.org/spreadsheetml/2006/main" count="150" uniqueCount="92">
  <si>
    <t>All Funds Budget by Division &amp; College</t>
  </si>
  <si>
    <t>Division</t>
  </si>
  <si>
    <t>Unclassified</t>
  </si>
  <si>
    <t>Classified</t>
  </si>
  <si>
    <t>S&amp;E &amp; Capital</t>
  </si>
  <si>
    <t>Pct.</t>
  </si>
  <si>
    <t>Total</t>
  </si>
  <si>
    <t>Chancellor</t>
  </si>
  <si>
    <t>Academic Affairs</t>
  </si>
  <si>
    <t>Provost</t>
  </si>
  <si>
    <t>College of Business Administration</t>
  </si>
  <si>
    <t>College of Science &amp; Health</t>
  </si>
  <si>
    <t>Total Academic Affairs</t>
  </si>
  <si>
    <t>Administration &amp; Finance</t>
  </si>
  <si>
    <t>Student Affairs</t>
  </si>
  <si>
    <t>University Advancement</t>
  </si>
  <si>
    <t>University-Wide</t>
  </si>
  <si>
    <t>Notes:</t>
  </si>
  <si>
    <t>GPR Budget by Division</t>
  </si>
  <si>
    <t>Fund</t>
  </si>
  <si>
    <t>Fund Source</t>
  </si>
  <si>
    <t>All Funds Budget Summary</t>
  </si>
  <si>
    <t>GPR-Comprehensives</t>
  </si>
  <si>
    <t>Energy Costs</t>
  </si>
  <si>
    <t>Academic Debt Service</t>
  </si>
  <si>
    <t>Auxiliary Debt Service</t>
  </si>
  <si>
    <t>Auxiliary Enterprises</t>
  </si>
  <si>
    <t>Academic Fees</t>
  </si>
  <si>
    <t>Private Grants &amp; Contracts</t>
  </si>
  <si>
    <t>General Operations Receipts</t>
  </si>
  <si>
    <t>Federal Perkins Loan</t>
  </si>
  <si>
    <t>Federal Pell Grants</t>
  </si>
  <si>
    <t>Direct Student Loans</t>
  </si>
  <si>
    <t>Federal Indirect Cost</t>
  </si>
  <si>
    <t>Minority &amp; Disadvantaged Programs</t>
  </si>
  <si>
    <t>Grad Advanced Opportunity Grants</t>
  </si>
  <si>
    <t>UG Lawton Minority Grants</t>
  </si>
  <si>
    <t>Instruction</t>
  </si>
  <si>
    <t>Research</t>
  </si>
  <si>
    <t>Student Services</t>
  </si>
  <si>
    <t>Institutional Support</t>
  </si>
  <si>
    <t>Public Service</t>
  </si>
  <si>
    <t>Academic Support</t>
  </si>
  <si>
    <t>Physical Plant</t>
  </si>
  <si>
    <t>Financial Aid</t>
  </si>
  <si>
    <t>All Funds Budget by Expenditure Function</t>
  </si>
  <si>
    <t>University of Wisconsin-La Crosse</t>
  </si>
  <si>
    <t>Fr. Benefits    &amp; Other</t>
  </si>
  <si>
    <t>Fr. Benefits     &amp; Other</t>
  </si>
  <si>
    <t>Federal Ed Opportunity Grants</t>
  </si>
  <si>
    <t>Federal Ed Grants &amp; Contracts</t>
  </si>
  <si>
    <t xml:space="preserve">1. Fringe Benefits &amp; Other includes expenditure budgets for Debt Service, Sales Credits, and Financial Aid. </t>
  </si>
  <si>
    <t>Foundation Related Accounts</t>
  </si>
  <si>
    <t>School of Education</t>
  </si>
  <si>
    <t>102</t>
  </si>
  <si>
    <t>109</t>
  </si>
  <si>
    <t>110</t>
  </si>
  <si>
    <t>123</t>
  </si>
  <si>
    <t>128</t>
  </si>
  <si>
    <t>131</t>
  </si>
  <si>
    <t>133</t>
  </si>
  <si>
    <t>136</t>
  </si>
  <si>
    <t>144</t>
  </si>
  <si>
    <t>146</t>
  </si>
  <si>
    <t>147</t>
  </si>
  <si>
    <t>148</t>
  </si>
  <si>
    <t>149</t>
  </si>
  <si>
    <t>150</t>
  </si>
  <si>
    <t>231</t>
  </si>
  <si>
    <t>233</t>
  </si>
  <si>
    <t>402</t>
  </si>
  <si>
    <t>403</t>
  </si>
  <si>
    <t>406</t>
  </si>
  <si>
    <t>Academic Student Fees - Carryforward Contribution</t>
  </si>
  <si>
    <t>1. University-Wide is the budget category used to record expenditures for Fringe Benefits, Academic Building Debt Service, University</t>
  </si>
  <si>
    <t xml:space="preserve">    Reserves, Salary Savings, LMHSC Operations, Common Systems, and Liability, Property, and Worker's Compensation Insurance</t>
  </si>
  <si>
    <t xml:space="preserve">    Expenditure pools.</t>
  </si>
  <si>
    <t xml:space="preserve">2. Fringe Benefits &amp; Other includes expenditure budgets for Debt Service, Sales Credits, and Financial Aid. </t>
  </si>
  <si>
    <t>Electric Energy Derived from Renewable Resources</t>
  </si>
  <si>
    <t>Fr. Benefits &amp; Other</t>
  </si>
  <si>
    <t>Diversity &amp; Inclusion</t>
  </si>
  <si>
    <t>Fiscal Year 2019-20</t>
  </si>
  <si>
    <t xml:space="preserve">1. University-Wide is the budget category used to record expenditures for Fringe Benefits, Academic Building Debt Service, </t>
  </si>
  <si>
    <t xml:space="preserve">     Common Systems, and Liability, Property, and Worker's Compensation Insurance Expenditure pools.</t>
  </si>
  <si>
    <t>College of Arts, Social Sciences, &amp; Humanities</t>
  </si>
  <si>
    <t>GPR - Extension Programs</t>
  </si>
  <si>
    <t>Extension - Non Credit Program Receipts</t>
  </si>
  <si>
    <t>Extension - Student Fees</t>
  </si>
  <si>
    <t>License Plate Scholarship Programs</t>
  </si>
  <si>
    <t>Federal Aid - Work Study</t>
  </si>
  <si>
    <t xml:space="preserve">3. Budget reflects Preliminary Redbook data where 2% pay plan is not included for staff lines. </t>
  </si>
  <si>
    <t xml:space="preserve">2. Budget reflects Preliminary Redbook data where 2% pay plan is not included for staff lines.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</si>
</sst>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_);[Red]\(#,##0\);_(* &quot;-&quot;_)"/>
  </numFmts>
  <fonts count="9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0" fontId="1" fillId="0" borderId="1" xfId="0" applyFont="1" applyBorder="1" applyAlignment="1">
      <alignment horizontal="left"/>
    </xf>
    <xf numFmtId="41" fontId="3" fillId="0" borderId="1" xfId="0" applyNumberFormat="1" applyFont="1" applyBorder="1"/>
    <xf numFmtId="10" fontId="3" fillId="0" borderId="1" xfId="0" applyNumberFormat="1" applyFont="1" applyBorder="1"/>
    <xf numFmtId="0" fontId="3" fillId="0" borderId="1" xfId="0" applyFont="1" applyBorder="1"/>
    <xf numFmtId="0" fontId="1" fillId="0" borderId="1" xfId="0" applyFont="1" applyBorder="1" applyAlignment="1">
      <alignment horizontal="center"/>
    </xf>
    <xf numFmtId="10" fontId="1" fillId="0" borderId="1" xfId="0" applyNumberFormat="1" applyFont="1" applyBorder="1"/>
    <xf numFmtId="41" fontId="3" fillId="0" borderId="0" xfId="0" applyNumberFormat="1" applyFont="1"/>
    <xf numFmtId="10" fontId="3" fillId="0" borderId="0" xfId="0" applyNumberFormat="1" applyFo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38" fontId="3" fillId="0" borderId="1" xfId="0" applyNumberFormat="1" applyFont="1" applyBorder="1"/>
    <xf numFmtId="38" fontId="1" fillId="0" borderId="1" xfId="0" applyNumberFormat="1" applyFont="1" applyBorder="1"/>
    <xf numFmtId="0" fontId="1" fillId="0" borderId="1" xfId="0" applyFont="1" applyBorder="1" applyAlignment="1">
      <alignment horizontal="left" indent="1"/>
    </xf>
    <xf numFmtId="38" fontId="3" fillId="0" borderId="0" xfId="0" applyNumberFormat="1" applyFont="1"/>
    <xf numFmtId="37" fontId="3" fillId="0" borderId="1" xfId="0" applyNumberFormat="1" applyFont="1" applyBorder="1"/>
    <xf numFmtId="164" fontId="3" fillId="0" borderId="1" xfId="1" applyNumberFormat="1" applyFont="1" applyBorder="1"/>
    <xf numFmtId="164" fontId="3" fillId="0" borderId="1" xfId="1" applyNumberFormat="1" applyFont="1" applyFill="1" applyBorder="1"/>
    <xf numFmtId="164" fontId="1" fillId="0" borderId="1" xfId="1" applyNumberFormat="1" applyFont="1" applyBorder="1"/>
    <xf numFmtId="0" fontId="7" fillId="0" borderId="1" xfId="0" applyFont="1" applyBorder="1"/>
    <xf numFmtId="38" fontId="7" fillId="0" borderId="1" xfId="0" applyNumberFormat="1" applyFont="1" applyBorder="1"/>
    <xf numFmtId="10" fontId="7" fillId="0" borderId="1" xfId="0" applyNumberFormat="1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41" fontId="7" fillId="0" borderId="1" xfId="0" applyNumberFormat="1" applyFont="1" applyBorder="1"/>
    <xf numFmtId="0" fontId="8" fillId="0" borderId="1" xfId="0" applyFont="1" applyBorder="1" applyAlignment="1">
      <alignment horizontal="left" indent="1"/>
    </xf>
    <xf numFmtId="0" fontId="8" fillId="0" borderId="1" xfId="0" applyFont="1" applyBorder="1" applyAlignment="1">
      <alignment horizontal="center"/>
    </xf>
    <xf numFmtId="38" fontId="8" fillId="0" borderId="1" xfId="0" applyNumberFormat="1" applyFont="1" applyBorder="1"/>
    <xf numFmtId="10" fontId="8" fillId="0" borderId="1" xfId="0" applyNumberFormat="1" applyFont="1" applyBorder="1"/>
    <xf numFmtId="165" fontId="6" fillId="0" borderId="1" xfId="0" applyNumberFormat="1" applyFont="1" applyBorder="1"/>
    <xf numFmtId="38" fontId="3" fillId="0" borderId="1" xfId="1" applyNumberFormat="1" applyFont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6" fillId="0" borderId="1" xfId="0" applyFont="1" applyBorder="1" applyAlignment="1">
      <alignment horizontal="center"/>
    </xf>
    <xf numFmtId="0" fontId="1" fillId="0" borderId="2" xfId="0" applyFont="1" applyBorder="1" applyAlignment="1"/>
    <xf numFmtId="0" fontId="3" fillId="0" borderId="0" xfId="0" applyFont="1" applyAlignment="1">
      <alignment horizontal="left"/>
    </xf>
    <xf numFmtId="0" fontId="3" fillId="0" borderId="0" xfId="0" applyFont="1" applyAlignment="1"/>
    <xf numFmtId="0" fontId="6" fillId="0" borderId="0" xfId="0" applyFont="1" applyAlignment="1">
      <alignment vertical="center" wrapText="1"/>
    </xf>
    <xf numFmtId="37" fontId="3" fillId="0" borderId="1" xfId="0" applyNumberFormat="1" applyFont="1" applyFill="1" applyBorder="1"/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1</xdr:col>
          <xdr:colOff>590550</xdr:colOff>
          <xdr:row>2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0</xdr:col>
          <xdr:colOff>1304925</xdr:colOff>
          <xdr:row>2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.vsd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1.vsd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2.vsd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3.vsd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tabSelected="1" zoomScaleNormal="100" workbookViewId="0">
      <selection activeCell="A29" sqref="A29"/>
    </sheetView>
  </sheetViews>
  <sheetFormatPr defaultColWidth="9.140625" defaultRowHeight="15" x14ac:dyDescent="0.25"/>
  <cols>
    <col min="1" max="1" width="39.28515625" style="5" customWidth="1"/>
    <col min="2" max="7" width="13.4257812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5" t="s">
        <v>46</v>
      </c>
      <c r="B1" s="45"/>
      <c r="C1" s="45"/>
      <c r="D1" s="45"/>
      <c r="E1" s="45"/>
      <c r="F1" s="45"/>
      <c r="G1" s="45"/>
      <c r="H1" s="1"/>
      <c r="I1" s="1"/>
      <c r="J1" s="1"/>
    </row>
    <row r="2" spans="1:10" s="2" customFormat="1" ht="13.5" customHeight="1" x14ac:dyDescent="0.25">
      <c r="A2" s="45" t="s">
        <v>0</v>
      </c>
      <c r="B2" s="45"/>
      <c r="C2" s="45"/>
      <c r="D2" s="45"/>
      <c r="E2" s="45"/>
      <c r="F2" s="45"/>
      <c r="G2" s="45"/>
      <c r="H2" s="1"/>
      <c r="I2" s="1"/>
      <c r="J2" s="1"/>
    </row>
    <row r="3" spans="1:10" s="2" customFormat="1" ht="13.5" customHeight="1" x14ac:dyDescent="0.25">
      <c r="A3" s="45" t="s">
        <v>81</v>
      </c>
      <c r="B3" s="45"/>
      <c r="C3" s="45"/>
      <c r="D3" s="45"/>
      <c r="E3" s="45"/>
      <c r="F3" s="45"/>
      <c r="G3" s="45"/>
      <c r="H3" s="1"/>
      <c r="I3" s="1"/>
      <c r="J3" s="1"/>
    </row>
    <row r="4" spans="1:10" s="2" customFormat="1" ht="13.5" customHeight="1" x14ac:dyDescent="0.25">
      <c r="A4" s="46"/>
      <c r="B4" s="46"/>
      <c r="C4" s="46"/>
      <c r="D4" s="46"/>
      <c r="E4" s="46"/>
      <c r="F4" s="46"/>
      <c r="G4" s="46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" t="s">
        <v>79</v>
      </c>
      <c r="F5" s="3" t="s">
        <v>5</v>
      </c>
      <c r="G5" s="3" t="s">
        <v>6</v>
      </c>
      <c r="H5" s="4"/>
    </row>
    <row r="6" spans="1:10" ht="13.5" customHeight="1" x14ac:dyDescent="0.25">
      <c r="A6" s="25" t="s">
        <v>7</v>
      </c>
      <c r="B6" s="26">
        <v>421204</v>
      </c>
      <c r="C6" s="26">
        <v>4000</v>
      </c>
      <c r="D6" s="26">
        <f>60900</f>
        <v>60900</v>
      </c>
      <c r="E6" s="8">
        <v>0</v>
      </c>
      <c r="F6" s="27">
        <f>G6/$G$23</f>
        <v>2.0695379199215302E-3</v>
      </c>
      <c r="G6" s="26">
        <f>B6+C6+D6+E6</f>
        <v>486104</v>
      </c>
      <c r="H6" s="4"/>
    </row>
    <row r="7" spans="1:10" ht="13.5" customHeight="1" x14ac:dyDescent="0.25">
      <c r="A7" s="28"/>
      <c r="B7" s="28"/>
      <c r="C7" s="28"/>
      <c r="D7" s="28"/>
      <c r="E7" s="28"/>
      <c r="F7" s="28"/>
      <c r="G7" s="28"/>
      <c r="H7" s="4"/>
    </row>
    <row r="8" spans="1:10" ht="13.5" customHeight="1" x14ac:dyDescent="0.25">
      <c r="A8" s="29" t="s">
        <v>8</v>
      </c>
      <c r="B8" s="30"/>
      <c r="C8" s="30"/>
      <c r="D8" s="30"/>
      <c r="E8" s="30"/>
      <c r="F8" s="27"/>
      <c r="G8" s="30"/>
    </row>
    <row r="9" spans="1:10" ht="13.5" customHeight="1" x14ac:dyDescent="0.25">
      <c r="A9" s="25" t="s">
        <v>9</v>
      </c>
      <c r="B9" s="26">
        <v>6847242</v>
      </c>
      <c r="C9" s="26">
        <v>1756018</v>
      </c>
      <c r="D9" s="26">
        <v>4553250</v>
      </c>
      <c r="E9" s="26">
        <v>58538142</v>
      </c>
      <c r="F9" s="27">
        <f t="shared" ref="F9:F14" si="0">G9/$G$23</f>
        <v>0.30523262711184845</v>
      </c>
      <c r="G9" s="26">
        <f t="shared" ref="G9:G21" si="1">B9+C9+D9+E9</f>
        <v>71694652</v>
      </c>
      <c r="I9" s="20"/>
    </row>
    <row r="10" spans="1:10" ht="13.5" customHeight="1" x14ac:dyDescent="0.25">
      <c r="A10" s="25" t="s">
        <v>53</v>
      </c>
      <c r="B10" s="26">
        <v>3551101</v>
      </c>
      <c r="C10" s="26">
        <v>366536</v>
      </c>
      <c r="D10" s="26">
        <v>1275832</v>
      </c>
      <c r="E10" s="26">
        <v>626385</v>
      </c>
      <c r="F10" s="27">
        <f t="shared" si="0"/>
        <v>2.4777431457891724E-2</v>
      </c>
      <c r="G10" s="26">
        <f t="shared" si="1"/>
        <v>5819854</v>
      </c>
      <c r="I10" s="20"/>
    </row>
    <row r="11" spans="1:10" ht="13.5" customHeight="1" x14ac:dyDescent="0.25">
      <c r="A11" s="25" t="s">
        <v>10</v>
      </c>
      <c r="B11" s="26">
        <v>7070613</v>
      </c>
      <c r="C11" s="26">
        <v>256057</v>
      </c>
      <c r="D11" s="26">
        <v>325816</v>
      </c>
      <c r="E11" s="26">
        <v>706773</v>
      </c>
      <c r="F11" s="27">
        <f t="shared" si="0"/>
        <v>3.5588687776577303E-2</v>
      </c>
      <c r="G11" s="26">
        <f t="shared" si="1"/>
        <v>8359259</v>
      </c>
      <c r="I11" s="20"/>
    </row>
    <row r="12" spans="1:10" ht="13.5" customHeight="1" x14ac:dyDescent="0.25">
      <c r="A12" s="38" t="s">
        <v>84</v>
      </c>
      <c r="B12" s="26">
        <v>13241255</v>
      </c>
      <c r="C12" s="26">
        <v>646125</v>
      </c>
      <c r="D12" s="26">
        <v>1039958</v>
      </c>
      <c r="E12" s="26">
        <v>1553269</v>
      </c>
      <c r="F12" s="27">
        <f t="shared" si="0"/>
        <v>7.0164493873377323E-2</v>
      </c>
      <c r="G12" s="26">
        <f t="shared" si="1"/>
        <v>16480607</v>
      </c>
      <c r="I12" s="20"/>
    </row>
    <row r="13" spans="1:10" ht="13.5" customHeight="1" x14ac:dyDescent="0.25">
      <c r="A13" s="25" t="s">
        <v>11</v>
      </c>
      <c r="B13" s="26">
        <v>17721722</v>
      </c>
      <c r="C13" s="26">
        <v>780426</v>
      </c>
      <c r="D13" s="26">
        <v>2136350</v>
      </c>
      <c r="E13" s="26">
        <v>2099350</v>
      </c>
      <c r="F13" s="27">
        <f t="shared" si="0"/>
        <v>9.6804055620632476E-2</v>
      </c>
      <c r="G13" s="26">
        <f t="shared" si="1"/>
        <v>22737848</v>
      </c>
      <c r="I13" s="20"/>
    </row>
    <row r="14" spans="1:10" ht="13.5" customHeight="1" x14ac:dyDescent="0.25">
      <c r="A14" s="31" t="s">
        <v>12</v>
      </c>
      <c r="B14" s="26">
        <f>SUM(B9:B13)</f>
        <v>48431933</v>
      </c>
      <c r="C14" s="26">
        <f t="shared" ref="C14:E14" si="2">SUM(C9:C13)</f>
        <v>3805162</v>
      </c>
      <c r="D14" s="26">
        <f t="shared" si="2"/>
        <v>9331206</v>
      </c>
      <c r="E14" s="26">
        <f t="shared" si="2"/>
        <v>63523919</v>
      </c>
      <c r="F14" s="27">
        <f t="shared" si="0"/>
        <v>0.53256729584032725</v>
      </c>
      <c r="G14" s="26">
        <f>B14+C14+D14+E14</f>
        <v>125092220</v>
      </c>
      <c r="I14" s="20"/>
    </row>
    <row r="15" spans="1:10" ht="13.5" customHeight="1" x14ac:dyDescent="0.25">
      <c r="A15" s="32"/>
      <c r="B15" s="26"/>
      <c r="C15" s="26"/>
      <c r="D15" s="26"/>
      <c r="E15" s="26"/>
      <c r="F15" s="27"/>
      <c r="G15" s="26"/>
    </row>
    <row r="16" spans="1:10" ht="13.5" customHeight="1" x14ac:dyDescent="0.25">
      <c r="A16" s="25"/>
      <c r="B16" s="26"/>
      <c r="C16" s="26"/>
      <c r="D16" s="26"/>
      <c r="E16" s="26"/>
      <c r="F16" s="27"/>
      <c r="G16" s="26"/>
    </row>
    <row r="17" spans="1:8" ht="13.5" customHeight="1" x14ac:dyDescent="0.25">
      <c r="A17" s="25" t="s">
        <v>13</v>
      </c>
      <c r="B17" s="26">
        <v>5333718</v>
      </c>
      <c r="C17" s="26">
        <v>7208415</v>
      </c>
      <c r="D17" s="26">
        <v>13418186</v>
      </c>
      <c r="E17" s="26">
        <v>-3218747</v>
      </c>
      <c r="F17" s="27">
        <f>G17/$G$23</f>
        <v>9.6819910168658804E-2</v>
      </c>
      <c r="G17" s="26">
        <f t="shared" si="1"/>
        <v>22741572</v>
      </c>
    </row>
    <row r="18" spans="1:8" ht="13.5" customHeight="1" x14ac:dyDescent="0.25">
      <c r="A18" s="25" t="s">
        <v>14</v>
      </c>
      <c r="B18" s="26">
        <v>6232626</v>
      </c>
      <c r="C18" s="26">
        <v>3337635</v>
      </c>
      <c r="D18" s="26">
        <v>19375177</v>
      </c>
      <c r="E18" s="26">
        <v>14813910</v>
      </c>
      <c r="F18" s="27">
        <f>G18/$G$23</f>
        <v>0.18630093567846054</v>
      </c>
      <c r="G18" s="26">
        <f t="shared" si="1"/>
        <v>43759348</v>
      </c>
    </row>
    <row r="19" spans="1:8" ht="13.5" customHeight="1" x14ac:dyDescent="0.25">
      <c r="A19" s="25" t="s">
        <v>15</v>
      </c>
      <c r="B19" s="26">
        <v>1523294</v>
      </c>
      <c r="C19" s="26">
        <v>139588</v>
      </c>
      <c r="D19" s="26">
        <v>131964</v>
      </c>
      <c r="E19" s="26">
        <v>184048</v>
      </c>
      <c r="F19" s="27">
        <f>G19/$G$23</f>
        <v>8.4249382282499154E-3</v>
      </c>
      <c r="G19" s="26">
        <f t="shared" si="1"/>
        <v>1978894</v>
      </c>
    </row>
    <row r="20" spans="1:8" ht="13.5" customHeight="1" x14ac:dyDescent="0.25">
      <c r="A20" s="25" t="s">
        <v>80</v>
      </c>
      <c r="B20" s="26">
        <v>1430421</v>
      </c>
      <c r="C20" s="26">
        <v>135305</v>
      </c>
      <c r="D20" s="26">
        <v>135812</v>
      </c>
      <c r="E20" s="26">
        <v>179170</v>
      </c>
      <c r="F20" s="27">
        <f>G20/$G$23</f>
        <v>8.00692140426695E-3</v>
      </c>
      <c r="G20" s="26">
        <f t="shared" si="1"/>
        <v>1880708</v>
      </c>
    </row>
    <row r="21" spans="1:8" x14ac:dyDescent="0.25">
      <c r="A21" s="25" t="s">
        <v>16</v>
      </c>
      <c r="B21" s="26">
        <f>1291619-298306</f>
        <v>993313</v>
      </c>
      <c r="C21" s="26">
        <f>68266+497</f>
        <v>68763</v>
      </c>
      <c r="D21" s="26">
        <f>5673690-239715</f>
        <v>5433975</v>
      </c>
      <c r="E21" s="26">
        <f>431207+32019179</f>
        <v>32450386</v>
      </c>
      <c r="F21" s="27">
        <f>G21/$G$23</f>
        <v>0.16581046076011496</v>
      </c>
      <c r="G21" s="26">
        <f t="shared" si="1"/>
        <v>38946437</v>
      </c>
    </row>
    <row r="22" spans="1:8" ht="13.5" customHeight="1" x14ac:dyDescent="0.25">
      <c r="A22" s="25"/>
      <c r="B22" s="26"/>
      <c r="C22" s="26"/>
      <c r="D22" s="26"/>
      <c r="E22" s="26"/>
      <c r="F22" s="27"/>
      <c r="G22" s="26"/>
    </row>
    <row r="23" spans="1:8" x14ac:dyDescent="0.25">
      <c r="A23" s="31" t="s">
        <v>6</v>
      </c>
      <c r="B23" s="33">
        <f>SUM(B14:B21)+B6</f>
        <v>64366509</v>
      </c>
      <c r="C23" s="33">
        <f t="shared" ref="C23:E23" si="3">SUM(C14:C21)+C6</f>
        <v>14698868</v>
      </c>
      <c r="D23" s="33">
        <f t="shared" si="3"/>
        <v>47887220</v>
      </c>
      <c r="E23" s="33">
        <f t="shared" si="3"/>
        <v>107932686</v>
      </c>
      <c r="F23" s="34">
        <f>G23/$G$23</f>
        <v>1</v>
      </c>
      <c r="G23" s="33">
        <f>B23+C23+D23+E23</f>
        <v>234885283</v>
      </c>
    </row>
    <row r="24" spans="1:8" ht="13.5" customHeight="1" x14ac:dyDescent="0.25">
      <c r="B24" s="13"/>
      <c r="C24" s="13"/>
      <c r="D24" s="13"/>
      <c r="E24" s="13"/>
      <c r="F24" s="14"/>
      <c r="G24" s="13"/>
    </row>
    <row r="25" spans="1:8" ht="13.5" customHeight="1" x14ac:dyDescent="0.25">
      <c r="A25" s="5" t="s">
        <v>17</v>
      </c>
      <c r="B25" s="13"/>
      <c r="C25" s="13"/>
      <c r="D25" s="13"/>
      <c r="E25" s="13"/>
      <c r="F25" s="14"/>
      <c r="G25" s="13"/>
    </row>
    <row r="26" spans="1:8" ht="13.5" customHeight="1" x14ac:dyDescent="0.25">
      <c r="A26" s="5" t="s">
        <v>82</v>
      </c>
      <c r="F26" s="14"/>
    </row>
    <row r="27" spans="1:8" ht="13.5" customHeight="1" x14ac:dyDescent="0.25">
      <c r="A27" s="47" t="s">
        <v>83</v>
      </c>
      <c r="B27" s="47"/>
      <c r="C27" s="47"/>
      <c r="D27" s="47"/>
      <c r="E27" s="47"/>
      <c r="F27" s="47"/>
      <c r="G27" s="47"/>
    </row>
    <row r="28" spans="1:8" ht="13.5" customHeight="1" x14ac:dyDescent="0.25">
      <c r="A28" s="47" t="s">
        <v>77</v>
      </c>
      <c r="B28" s="47"/>
      <c r="C28" s="47"/>
      <c r="D28" s="47"/>
      <c r="E28" s="47"/>
      <c r="F28" s="47"/>
      <c r="G28" s="47"/>
      <c r="H28" s="47"/>
    </row>
    <row r="29" spans="1:8" ht="13.5" customHeight="1" x14ac:dyDescent="0.25">
      <c r="A29" s="5" t="s">
        <v>90</v>
      </c>
    </row>
    <row r="30" spans="1:8" ht="13.5" customHeight="1" x14ac:dyDescent="0.25"/>
  </sheetData>
  <mergeCells count="6">
    <mergeCell ref="A28:H28"/>
    <mergeCell ref="A1:G1"/>
    <mergeCell ref="A2:G2"/>
    <mergeCell ref="A3:G3"/>
    <mergeCell ref="A4:G4"/>
    <mergeCell ref="A27:G27"/>
  </mergeCells>
  <printOptions horizontalCentered="1"/>
  <pageMargins left="0.7" right="0.7" top="0.75" bottom="0.75" header="0.3" footer="0.3"/>
  <pageSetup scale="8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zoomScaleNormal="100" workbookViewId="0">
      <selection activeCell="A28" sqref="A28:G28"/>
    </sheetView>
  </sheetViews>
  <sheetFormatPr defaultColWidth="9.140625" defaultRowHeight="15" x14ac:dyDescent="0.25"/>
  <cols>
    <col min="1" max="1" width="39.28515625" style="5" customWidth="1"/>
    <col min="2" max="6" width="13.140625" style="5" customWidth="1"/>
    <col min="7" max="7" width="13.8554687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5" t="s">
        <v>46</v>
      </c>
      <c r="B1" s="45"/>
      <c r="C1" s="45"/>
      <c r="D1" s="45"/>
      <c r="E1" s="45"/>
      <c r="F1" s="45"/>
      <c r="G1" s="45"/>
      <c r="H1" s="1"/>
      <c r="I1" s="1"/>
      <c r="J1" s="1"/>
    </row>
    <row r="2" spans="1:10" s="2" customFormat="1" ht="13.5" customHeight="1" x14ac:dyDescent="0.25">
      <c r="A2" s="45" t="s">
        <v>18</v>
      </c>
      <c r="B2" s="45"/>
      <c r="C2" s="45"/>
      <c r="D2" s="45"/>
      <c r="E2" s="45"/>
      <c r="F2" s="45"/>
      <c r="G2" s="45"/>
      <c r="H2" s="1"/>
      <c r="I2" s="1"/>
      <c r="J2" s="1"/>
    </row>
    <row r="3" spans="1:10" s="2" customFormat="1" ht="13.5" customHeight="1" x14ac:dyDescent="0.25">
      <c r="A3" s="45" t="s">
        <v>81</v>
      </c>
      <c r="B3" s="45"/>
      <c r="C3" s="45"/>
      <c r="D3" s="45"/>
      <c r="E3" s="45"/>
      <c r="F3" s="45"/>
      <c r="G3" s="45"/>
      <c r="H3" s="1"/>
      <c r="I3" s="1"/>
      <c r="J3" s="1"/>
    </row>
    <row r="4" spans="1:10" s="2" customFormat="1" ht="13.5" customHeight="1" x14ac:dyDescent="0.25">
      <c r="A4" s="46"/>
      <c r="B4" s="46"/>
      <c r="C4" s="46"/>
      <c r="D4" s="46"/>
      <c r="E4" s="46"/>
      <c r="F4" s="46"/>
      <c r="G4" s="46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7" t="s">
        <v>47</v>
      </c>
      <c r="F5" s="3" t="s">
        <v>5</v>
      </c>
      <c r="G5" s="3" t="s">
        <v>6</v>
      </c>
      <c r="H5" s="4"/>
    </row>
    <row r="6" spans="1:10" ht="13.5" customHeight="1" x14ac:dyDescent="0.25">
      <c r="A6" s="10" t="s">
        <v>7</v>
      </c>
      <c r="B6" s="17">
        <v>421204</v>
      </c>
      <c r="C6" s="17">
        <v>4000</v>
      </c>
      <c r="D6" s="17">
        <f>27000</f>
        <v>27000</v>
      </c>
      <c r="E6" s="17">
        <v>0</v>
      </c>
      <c r="F6" s="9">
        <f>G6/$G$22</f>
        <v>3.8830783340408595E-3</v>
      </c>
      <c r="G6" s="17">
        <f>B6+C6+D6+E6</f>
        <v>452204</v>
      </c>
      <c r="H6" s="4"/>
    </row>
    <row r="7" spans="1:10" ht="13.5" customHeight="1" x14ac:dyDescent="0.25">
      <c r="A7" s="3"/>
      <c r="B7" s="3"/>
      <c r="C7" s="3"/>
      <c r="D7" s="3"/>
      <c r="E7" s="3"/>
      <c r="F7" s="3"/>
      <c r="G7" s="3"/>
      <c r="H7" s="4"/>
    </row>
    <row r="8" spans="1:10" ht="13.5" customHeight="1" x14ac:dyDescent="0.25">
      <c r="A8" s="7" t="s">
        <v>8</v>
      </c>
      <c r="B8" s="8"/>
      <c r="C8" s="8"/>
      <c r="D8" s="8"/>
      <c r="E8" s="8"/>
      <c r="F8" s="9"/>
      <c r="G8" s="8"/>
    </row>
    <row r="9" spans="1:10" ht="13.5" customHeight="1" x14ac:dyDescent="0.25">
      <c r="A9" s="10" t="s">
        <v>9</v>
      </c>
      <c r="B9" s="35">
        <v>6142631</v>
      </c>
      <c r="C9" s="35">
        <v>982588</v>
      </c>
      <c r="D9" s="17">
        <v>1994167</v>
      </c>
      <c r="E9" s="17">
        <v>2232368</v>
      </c>
      <c r="F9" s="9">
        <f t="shared" ref="F9:F14" si="0">G9/$G$22</f>
        <v>9.7477576515823977E-2</v>
      </c>
      <c r="G9" s="17">
        <f t="shared" ref="G9:G20" si="1">B9+C9+D9+E9</f>
        <v>11351754</v>
      </c>
    </row>
    <row r="10" spans="1:10" ht="13.5" customHeight="1" x14ac:dyDescent="0.25">
      <c r="A10" s="10" t="s">
        <v>53</v>
      </c>
      <c r="B10" s="35">
        <v>2836944</v>
      </c>
      <c r="C10" s="35">
        <v>190471</v>
      </c>
      <c r="D10" s="17">
        <v>329224</v>
      </c>
      <c r="E10" s="17">
        <v>399640</v>
      </c>
      <c r="F10" s="9">
        <f t="shared" si="0"/>
        <v>3.2255189254214174E-2</v>
      </c>
      <c r="G10" s="17">
        <f t="shared" ref="G10" si="2">B10+C10+D10+E10</f>
        <v>3756279</v>
      </c>
    </row>
    <row r="11" spans="1:10" ht="13.5" customHeight="1" x14ac:dyDescent="0.25">
      <c r="A11" s="38" t="s">
        <v>10</v>
      </c>
      <c r="B11" s="35">
        <v>6926419</v>
      </c>
      <c r="C11" s="35">
        <v>234929</v>
      </c>
      <c r="D11" s="35">
        <v>287489</v>
      </c>
      <c r="E11" s="17">
        <v>676142</v>
      </c>
      <c r="F11" s="9">
        <f t="shared" si="0"/>
        <v>6.9769241137709909E-2</v>
      </c>
      <c r="G11" s="17">
        <f t="shared" si="1"/>
        <v>8124979</v>
      </c>
    </row>
    <row r="12" spans="1:10" ht="13.5" customHeight="1" x14ac:dyDescent="0.25">
      <c r="A12" s="38" t="s">
        <v>84</v>
      </c>
      <c r="B12" s="35">
        <v>13232755</v>
      </c>
      <c r="C12" s="35">
        <v>635125</v>
      </c>
      <c r="D12" s="17">
        <v>810409</v>
      </c>
      <c r="E12" s="17">
        <v>1551375</v>
      </c>
      <c r="F12" s="9">
        <f t="shared" si="0"/>
        <v>0.13936421758136353</v>
      </c>
      <c r="G12" s="17">
        <f t="shared" si="1"/>
        <v>16229664</v>
      </c>
    </row>
    <row r="13" spans="1:10" ht="13.5" customHeight="1" x14ac:dyDescent="0.25">
      <c r="A13" s="38" t="s">
        <v>11</v>
      </c>
      <c r="B13" s="17">
        <v>17504011</v>
      </c>
      <c r="C13" s="17">
        <v>738326</v>
      </c>
      <c r="D13" s="17">
        <v>1697818</v>
      </c>
      <c r="E13" s="17">
        <v>2008373</v>
      </c>
      <c r="F13" s="9">
        <f t="shared" si="0"/>
        <v>0.18847213545410735</v>
      </c>
      <c r="G13" s="17">
        <f t="shared" si="1"/>
        <v>21948528</v>
      </c>
    </row>
    <row r="14" spans="1:10" s="2" customFormat="1" ht="13.5" customHeight="1" x14ac:dyDescent="0.25">
      <c r="A14" s="19" t="s">
        <v>12</v>
      </c>
      <c r="B14" s="18">
        <f>SUM(B9:B13)</f>
        <v>46642760</v>
      </c>
      <c r="C14" s="18">
        <f t="shared" ref="C14:E14" si="3">SUM(C9:C13)</f>
        <v>2781439</v>
      </c>
      <c r="D14" s="18">
        <f t="shared" si="3"/>
        <v>5119107</v>
      </c>
      <c r="E14" s="18">
        <f t="shared" si="3"/>
        <v>6867898</v>
      </c>
      <c r="F14" s="12">
        <f t="shared" si="0"/>
        <v>0.52733835994321898</v>
      </c>
      <c r="G14" s="18">
        <f t="shared" si="1"/>
        <v>61411204</v>
      </c>
      <c r="H14" s="1"/>
      <c r="I14" s="1"/>
      <c r="J14" s="1"/>
    </row>
    <row r="15" spans="1:10" ht="13.5" customHeight="1" x14ac:dyDescent="0.25">
      <c r="A15" s="11"/>
      <c r="B15" s="17"/>
      <c r="C15" s="17"/>
      <c r="D15" s="17"/>
      <c r="E15" s="17"/>
      <c r="F15" s="9"/>
      <c r="G15" s="17"/>
    </row>
    <row r="16" spans="1:10" ht="13.5" customHeight="1" x14ac:dyDescent="0.25">
      <c r="A16" s="38" t="s">
        <v>13</v>
      </c>
      <c r="B16" s="44">
        <v>5008512</v>
      </c>
      <c r="C16" s="21">
        <v>6703951</v>
      </c>
      <c r="D16" s="21">
        <v>8743974</v>
      </c>
      <c r="E16" s="17">
        <v>-2641172</v>
      </c>
      <c r="F16" s="9">
        <f>G16/$G$22</f>
        <v>0.15297978243601656</v>
      </c>
      <c r="G16" s="17">
        <f t="shared" si="1"/>
        <v>17815265</v>
      </c>
    </row>
    <row r="17" spans="1:8" ht="13.5" customHeight="1" x14ac:dyDescent="0.25">
      <c r="A17" s="10" t="s">
        <v>14</v>
      </c>
      <c r="B17" s="21">
        <v>1807020</v>
      </c>
      <c r="C17" s="35">
        <v>74394</v>
      </c>
      <c r="D17" s="35">
        <v>36090</v>
      </c>
      <c r="E17" s="17">
        <v>101235</v>
      </c>
      <c r="F17" s="9">
        <f>G17/$G$22</f>
        <v>1.7334923337660239E-2</v>
      </c>
      <c r="G17" s="17">
        <f t="shared" si="1"/>
        <v>2018739</v>
      </c>
    </row>
    <row r="18" spans="1:8" ht="13.5" customHeight="1" x14ac:dyDescent="0.25">
      <c r="A18" s="38" t="s">
        <v>15</v>
      </c>
      <c r="B18" s="21">
        <v>1291530</v>
      </c>
      <c r="C18" s="21">
        <v>139588</v>
      </c>
      <c r="D18" s="21">
        <v>119682</v>
      </c>
      <c r="E18" s="17">
        <v>81631</v>
      </c>
      <c r="F18" s="9">
        <f>G18/$G$22</f>
        <v>1.4017694332462019E-2</v>
      </c>
      <c r="G18" s="17">
        <f t="shared" si="1"/>
        <v>1632431</v>
      </c>
    </row>
    <row r="19" spans="1:8" ht="13.5" customHeight="1" x14ac:dyDescent="0.25">
      <c r="A19" s="38" t="s">
        <v>80</v>
      </c>
      <c r="B19" s="21">
        <v>1035462</v>
      </c>
      <c r="C19" s="21">
        <v>135305</v>
      </c>
      <c r="D19" s="21">
        <v>135812</v>
      </c>
      <c r="E19" s="17">
        <v>178512</v>
      </c>
      <c r="F19" s="9">
        <f>G19/$G$22</f>
        <v>1.2752484909861642E-2</v>
      </c>
      <c r="G19" s="17">
        <f t="shared" si="1"/>
        <v>1485091</v>
      </c>
    </row>
    <row r="20" spans="1:8" ht="13.5" customHeight="1" x14ac:dyDescent="0.25">
      <c r="A20" s="38" t="s">
        <v>16</v>
      </c>
      <c r="B20" s="30">
        <f>-298306+252277</f>
        <v>-46029</v>
      </c>
      <c r="C20" s="30">
        <f>23266+497</f>
        <v>23763</v>
      </c>
      <c r="D20" s="30">
        <f>-239715+1601690</f>
        <v>1361975</v>
      </c>
      <c r="E20" s="30">
        <f>31974179-1673793</f>
        <v>30300386</v>
      </c>
      <c r="F20" s="9">
        <f>G20/$G$22</f>
        <v>0.27169367670673972</v>
      </c>
      <c r="G20" s="17">
        <f t="shared" si="1"/>
        <v>31640095</v>
      </c>
    </row>
    <row r="21" spans="1:8" ht="13.5" customHeight="1" x14ac:dyDescent="0.25">
      <c r="A21" s="10"/>
      <c r="B21" s="17"/>
      <c r="C21" s="17"/>
      <c r="D21" s="17"/>
      <c r="E21" s="17"/>
      <c r="F21" s="9"/>
      <c r="G21" s="17"/>
    </row>
    <row r="22" spans="1:8" x14ac:dyDescent="0.25">
      <c r="A22" s="19" t="s">
        <v>6</v>
      </c>
      <c r="B22" s="18">
        <f>SUM(B14:B20)+B6</f>
        <v>56160459</v>
      </c>
      <c r="C22" s="18">
        <f t="shared" ref="C22:E22" si="4">SUM(C14:C20)+C6</f>
        <v>9862440</v>
      </c>
      <c r="D22" s="18">
        <f t="shared" si="4"/>
        <v>15543640</v>
      </c>
      <c r="E22" s="18">
        <f t="shared" si="4"/>
        <v>34888490</v>
      </c>
      <c r="F22" s="12">
        <f>G22/$G$22</f>
        <v>1</v>
      </c>
      <c r="G22" s="18">
        <f>B22+C22+D22+E22</f>
        <v>116455029</v>
      </c>
    </row>
    <row r="23" spans="1:8" ht="13.5" customHeight="1" x14ac:dyDescent="0.25">
      <c r="B23" s="13"/>
      <c r="C23" s="13"/>
      <c r="D23" s="13"/>
      <c r="E23" s="13"/>
      <c r="F23" s="14"/>
      <c r="G23" s="13"/>
      <c r="H23" s="20"/>
    </row>
    <row r="24" spans="1:8" ht="13.5" customHeight="1" x14ac:dyDescent="0.25">
      <c r="A24" s="5" t="s">
        <v>17</v>
      </c>
      <c r="B24" s="13"/>
      <c r="C24" s="13"/>
      <c r="D24" s="13"/>
      <c r="E24" s="13"/>
      <c r="F24" s="14"/>
      <c r="G24" s="13"/>
    </row>
    <row r="25" spans="1:8" ht="13.5" customHeight="1" x14ac:dyDescent="0.25">
      <c r="A25" s="5" t="s">
        <v>82</v>
      </c>
      <c r="F25" s="14"/>
    </row>
    <row r="26" spans="1:8" ht="13.5" customHeight="1" x14ac:dyDescent="0.25">
      <c r="A26" s="47" t="s">
        <v>83</v>
      </c>
      <c r="B26" s="47"/>
      <c r="C26" s="47"/>
      <c r="D26" s="47"/>
      <c r="E26" s="47"/>
      <c r="F26" s="47"/>
      <c r="G26" s="47"/>
    </row>
    <row r="27" spans="1:8" ht="13.5" customHeight="1" x14ac:dyDescent="0.25">
      <c r="A27" s="47" t="s">
        <v>77</v>
      </c>
      <c r="B27" s="47"/>
      <c r="C27" s="47"/>
      <c r="D27" s="47"/>
      <c r="E27" s="47"/>
      <c r="F27" s="47"/>
      <c r="G27" s="47"/>
      <c r="H27" s="47"/>
    </row>
    <row r="28" spans="1:8" ht="13.5" customHeight="1" x14ac:dyDescent="0.25">
      <c r="A28" s="47" t="s">
        <v>90</v>
      </c>
      <c r="B28" s="47"/>
      <c r="C28" s="47"/>
      <c r="D28" s="47"/>
      <c r="E28" s="47"/>
      <c r="F28" s="47"/>
      <c r="G28" s="47"/>
    </row>
    <row r="29" spans="1:8" ht="13.5" customHeight="1" x14ac:dyDescent="0.25"/>
  </sheetData>
  <mergeCells count="7">
    <mergeCell ref="A28:G28"/>
    <mergeCell ref="A1:G1"/>
    <mergeCell ref="A2:G2"/>
    <mergeCell ref="A4:G4"/>
    <mergeCell ref="A3:G3"/>
    <mergeCell ref="A26:G26"/>
    <mergeCell ref="A27:H27"/>
  </mergeCells>
  <printOptions horizontalCentered="1"/>
  <pageMargins left="0.7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049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1"/>
  <sheetViews>
    <sheetView zoomScaleNormal="100" workbookViewId="0">
      <selection activeCell="D37" sqref="D37"/>
    </sheetView>
  </sheetViews>
  <sheetFormatPr defaultColWidth="9.140625" defaultRowHeight="15" x14ac:dyDescent="0.25"/>
  <cols>
    <col min="1" max="1" width="10.7109375" style="5" customWidth="1"/>
    <col min="2" max="2" width="44.5703125" style="5" bestFit="1" customWidth="1"/>
    <col min="3" max="7" width="12.7109375" style="5" customWidth="1"/>
    <col min="8" max="8" width="9.140625" style="5"/>
    <col min="9" max="9" width="12.42578125" style="5" bestFit="1" customWidth="1"/>
    <col min="10" max="16384" width="9.140625" style="6"/>
  </cols>
  <sheetData>
    <row r="1" spans="1:24" s="2" customFormat="1" ht="13.5" customHeight="1" x14ac:dyDescent="0.25">
      <c r="A1" s="45" t="s">
        <v>46</v>
      </c>
      <c r="B1" s="45"/>
      <c r="C1" s="45"/>
      <c r="D1" s="45"/>
      <c r="E1" s="45"/>
      <c r="F1" s="45"/>
      <c r="G1" s="45"/>
      <c r="H1" s="1"/>
      <c r="I1" s="1"/>
    </row>
    <row r="2" spans="1:24" s="2" customFormat="1" ht="13.5" customHeight="1" x14ac:dyDescent="0.25">
      <c r="A2" s="45" t="s">
        <v>21</v>
      </c>
      <c r="B2" s="45"/>
      <c r="C2" s="45"/>
      <c r="D2" s="45"/>
      <c r="E2" s="45"/>
      <c r="F2" s="45"/>
      <c r="G2" s="45"/>
      <c r="H2" s="1"/>
      <c r="I2" s="1"/>
    </row>
    <row r="3" spans="1:24" s="2" customFormat="1" ht="13.5" customHeight="1" x14ac:dyDescent="0.25">
      <c r="A3" s="45" t="s">
        <v>81</v>
      </c>
      <c r="B3" s="45"/>
      <c r="C3" s="45"/>
      <c r="D3" s="45"/>
      <c r="E3" s="45"/>
      <c r="F3" s="45"/>
      <c r="G3" s="45"/>
      <c r="H3" s="1"/>
      <c r="I3" s="1"/>
    </row>
    <row r="4" spans="1:24" s="2" customFormat="1" ht="13.5" customHeight="1" x14ac:dyDescent="0.25">
      <c r="A4" s="46"/>
      <c r="B4" s="46"/>
      <c r="C4" s="46"/>
      <c r="D4" s="46"/>
      <c r="E4" s="46"/>
      <c r="F4" s="46"/>
      <c r="G4" s="4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7.95" customHeight="1" x14ac:dyDescent="0.25">
      <c r="A5" s="3" t="s">
        <v>19</v>
      </c>
      <c r="B5" s="3" t="s">
        <v>20</v>
      </c>
      <c r="C5" s="3" t="s">
        <v>2</v>
      </c>
      <c r="D5" s="3" t="s">
        <v>3</v>
      </c>
      <c r="E5" s="3" t="s">
        <v>4</v>
      </c>
      <c r="F5" s="3" t="s">
        <v>48</v>
      </c>
      <c r="G5" s="3" t="s">
        <v>6</v>
      </c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5" customHeight="1" x14ac:dyDescent="0.25">
      <c r="A6" s="39" t="s">
        <v>54</v>
      </c>
      <c r="B6" s="16" t="s">
        <v>22</v>
      </c>
      <c r="C6" s="35">
        <v>41988047</v>
      </c>
      <c r="D6" s="35">
        <v>8844284</v>
      </c>
      <c r="E6" s="22">
        <v>5453284</v>
      </c>
      <c r="F6" s="22">
        <v>17850141</v>
      </c>
      <c r="G6" s="22">
        <f>C6+D6+E6+F6</f>
        <v>74135756</v>
      </c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5" customHeight="1" x14ac:dyDescent="0.25">
      <c r="A7" s="39">
        <v>104</v>
      </c>
      <c r="B7" s="16" t="s">
        <v>85</v>
      </c>
      <c r="C7" s="35">
        <v>175865</v>
      </c>
      <c r="D7" s="35">
        <v>51405</v>
      </c>
      <c r="E7" s="22">
        <v>5000</v>
      </c>
      <c r="F7" s="22">
        <v>98078</v>
      </c>
      <c r="G7" s="22">
        <f t="shared" ref="G7:G30" si="0">C7+D7+E7+F7</f>
        <v>330348</v>
      </c>
      <c r="H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5" customHeight="1" x14ac:dyDescent="0.25">
      <c r="A8" s="39" t="s">
        <v>55</v>
      </c>
      <c r="B8" s="10" t="s">
        <v>23</v>
      </c>
      <c r="C8" s="35">
        <v>0</v>
      </c>
      <c r="D8" s="35">
        <v>0</v>
      </c>
      <c r="E8" s="22">
        <v>2992042</v>
      </c>
      <c r="F8" s="22">
        <v>0</v>
      </c>
      <c r="G8" s="22">
        <f t="shared" si="0"/>
        <v>2992042</v>
      </c>
      <c r="H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5" customHeight="1" x14ac:dyDescent="0.25">
      <c r="A9" s="39" t="s">
        <v>56</v>
      </c>
      <c r="B9" s="10" t="s">
        <v>24</v>
      </c>
      <c r="C9" s="35">
        <v>0</v>
      </c>
      <c r="D9" s="35">
        <v>0</v>
      </c>
      <c r="E9" s="22">
        <v>0</v>
      </c>
      <c r="F9" s="22">
        <v>10124500</v>
      </c>
      <c r="G9" s="22">
        <f t="shared" si="0"/>
        <v>10124500</v>
      </c>
      <c r="H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5" customHeight="1" x14ac:dyDescent="0.25">
      <c r="A10" s="39">
        <v>118</v>
      </c>
      <c r="B10" s="43" t="s">
        <v>78</v>
      </c>
      <c r="C10" s="35">
        <v>0</v>
      </c>
      <c r="D10" s="35">
        <v>0</v>
      </c>
      <c r="E10" s="22">
        <v>166800</v>
      </c>
      <c r="F10" s="22">
        <v>0</v>
      </c>
      <c r="G10" s="22">
        <f t="shared" si="0"/>
        <v>166800</v>
      </c>
      <c r="H1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5" customHeight="1" x14ac:dyDescent="0.25">
      <c r="A11" s="39" t="s">
        <v>57</v>
      </c>
      <c r="B11" s="10" t="s">
        <v>25</v>
      </c>
      <c r="C11" s="35">
        <v>0</v>
      </c>
      <c r="D11" s="35">
        <v>0</v>
      </c>
      <c r="E11" s="22">
        <v>0</v>
      </c>
      <c r="F11" s="22">
        <v>7751102</v>
      </c>
      <c r="G11" s="22">
        <f t="shared" si="0"/>
        <v>7751102</v>
      </c>
      <c r="H1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3.5" customHeight="1" x14ac:dyDescent="0.25">
      <c r="A12" s="39" t="s">
        <v>58</v>
      </c>
      <c r="B12" s="10" t="s">
        <v>26</v>
      </c>
      <c r="C12" s="35">
        <v>4518594</v>
      </c>
      <c r="D12" s="35">
        <v>3724779</v>
      </c>
      <c r="E12" s="22">
        <v>25602768</v>
      </c>
      <c r="F12" s="22">
        <v>7267691</v>
      </c>
      <c r="G12" s="22">
        <f t="shared" si="0"/>
        <v>41113832</v>
      </c>
      <c r="H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3.5" customHeight="1" x14ac:dyDescent="0.25">
      <c r="A13" s="39" t="s">
        <v>59</v>
      </c>
      <c r="B13" s="10" t="s">
        <v>27</v>
      </c>
      <c r="C13" s="35">
        <v>13877498</v>
      </c>
      <c r="D13" s="35">
        <v>966751</v>
      </c>
      <c r="E13" s="22">
        <v>6913063</v>
      </c>
      <c r="F13" s="22">
        <v>6355049</v>
      </c>
      <c r="G13" s="22">
        <f t="shared" si="0"/>
        <v>28112361</v>
      </c>
      <c r="H1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3.5" customHeight="1" x14ac:dyDescent="0.25">
      <c r="A14" s="39">
        <v>132</v>
      </c>
      <c r="B14" s="10" t="s">
        <v>86</v>
      </c>
      <c r="C14" s="35">
        <v>242135</v>
      </c>
      <c r="D14" s="35">
        <v>106061</v>
      </c>
      <c r="E14" s="22">
        <v>649417</v>
      </c>
      <c r="F14" s="22">
        <v>78512</v>
      </c>
      <c r="G14" s="22">
        <f t="shared" si="0"/>
        <v>1076125</v>
      </c>
      <c r="H1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5" customHeight="1" x14ac:dyDescent="0.25">
      <c r="A15" s="39" t="s">
        <v>60</v>
      </c>
      <c r="B15" s="10" t="s">
        <v>28</v>
      </c>
      <c r="C15" s="35">
        <v>480000</v>
      </c>
      <c r="D15" s="35">
        <v>45000</v>
      </c>
      <c r="E15" s="23">
        <v>800000</v>
      </c>
      <c r="F15" s="23">
        <v>300000</v>
      </c>
      <c r="G15" s="22">
        <f t="shared" si="0"/>
        <v>1625000</v>
      </c>
      <c r="H1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5" customHeight="1" x14ac:dyDescent="0.25">
      <c r="A16" s="39" t="s">
        <v>61</v>
      </c>
      <c r="B16" s="10" t="s">
        <v>29</v>
      </c>
      <c r="C16" s="35">
        <v>957388</v>
      </c>
      <c r="D16" s="35">
        <v>230625</v>
      </c>
      <c r="E16" s="22">
        <v>1755910</v>
      </c>
      <c r="F16" s="36">
        <v>-64684</v>
      </c>
      <c r="G16" s="22">
        <f t="shared" si="0"/>
        <v>2879239</v>
      </c>
      <c r="H1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5" customHeight="1" x14ac:dyDescent="0.25">
      <c r="A17" s="39" t="s">
        <v>62</v>
      </c>
      <c r="B17" s="10" t="s">
        <v>50</v>
      </c>
      <c r="C17" s="35">
        <v>509778</v>
      </c>
      <c r="D17" s="35">
        <v>19000</v>
      </c>
      <c r="E17" s="22">
        <v>2176452</v>
      </c>
      <c r="F17" s="22">
        <v>1396603</v>
      </c>
      <c r="G17" s="22">
        <f t="shared" si="0"/>
        <v>4101833</v>
      </c>
      <c r="H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5" customHeight="1" x14ac:dyDescent="0.25">
      <c r="A18" s="39">
        <v>145</v>
      </c>
      <c r="B18" s="10" t="s">
        <v>89</v>
      </c>
      <c r="C18" s="35"/>
      <c r="D18" s="35">
        <v>511090</v>
      </c>
      <c r="E18" s="22"/>
      <c r="F18" s="22">
        <v>5315</v>
      </c>
      <c r="G18" s="22">
        <f t="shared" si="0"/>
        <v>516405</v>
      </c>
      <c r="H1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5" customHeight="1" x14ac:dyDescent="0.25">
      <c r="A19" s="39" t="s">
        <v>63</v>
      </c>
      <c r="B19" s="10" t="s">
        <v>49</v>
      </c>
      <c r="C19" s="35">
        <v>0</v>
      </c>
      <c r="D19" s="35"/>
      <c r="E19" s="22">
        <v>0</v>
      </c>
      <c r="F19" s="22">
        <v>387709</v>
      </c>
      <c r="G19" s="22">
        <f>C19+D19+E19+F19</f>
        <v>387709</v>
      </c>
      <c r="H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3.5" customHeight="1" x14ac:dyDescent="0.25">
      <c r="A20" s="39" t="s">
        <v>64</v>
      </c>
      <c r="B20" s="10" t="s">
        <v>30</v>
      </c>
      <c r="C20" s="35">
        <v>0</v>
      </c>
      <c r="D20" s="35">
        <v>11065</v>
      </c>
      <c r="E20" s="22">
        <v>76164</v>
      </c>
      <c r="F20" s="22">
        <v>4266</v>
      </c>
      <c r="G20" s="22">
        <f t="shared" si="0"/>
        <v>91495</v>
      </c>
      <c r="H2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3.5" customHeight="1" x14ac:dyDescent="0.25">
      <c r="A21" s="39" t="s">
        <v>65</v>
      </c>
      <c r="B21" s="10" t="s">
        <v>31</v>
      </c>
      <c r="C21" s="35">
        <v>0</v>
      </c>
      <c r="D21" s="35">
        <v>0</v>
      </c>
      <c r="E21" s="22">
        <v>0</v>
      </c>
      <c r="F21" s="22">
        <v>8135000</v>
      </c>
      <c r="G21" s="22">
        <f t="shared" si="0"/>
        <v>8135000</v>
      </c>
      <c r="H2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3.5" customHeight="1" x14ac:dyDescent="0.25">
      <c r="A22" s="39" t="s">
        <v>66</v>
      </c>
      <c r="B22" s="10" t="s">
        <v>32</v>
      </c>
      <c r="C22" s="35">
        <v>0</v>
      </c>
      <c r="D22" s="35">
        <v>0</v>
      </c>
      <c r="E22" s="22">
        <v>0</v>
      </c>
      <c r="F22" s="22">
        <v>46900000</v>
      </c>
      <c r="G22" s="22">
        <f t="shared" si="0"/>
        <v>46900000</v>
      </c>
      <c r="H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3.5" customHeight="1" x14ac:dyDescent="0.25">
      <c r="A23" s="39" t="s">
        <v>67</v>
      </c>
      <c r="B23" s="10" t="s">
        <v>33</v>
      </c>
      <c r="C23" s="35">
        <v>155989</v>
      </c>
      <c r="D23" s="35">
        <v>97676</v>
      </c>
      <c r="E23" s="22">
        <v>50274</v>
      </c>
      <c r="F23" s="22">
        <v>105299</v>
      </c>
      <c r="G23" s="22">
        <f t="shared" si="0"/>
        <v>409238</v>
      </c>
      <c r="H2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3.5" customHeight="1" x14ac:dyDescent="0.25">
      <c r="A24" s="39">
        <v>184</v>
      </c>
      <c r="B24" s="10" t="s">
        <v>88</v>
      </c>
      <c r="C24" s="35">
        <v>0</v>
      </c>
      <c r="D24" s="35">
        <v>0</v>
      </c>
      <c r="E24" s="22">
        <v>0</v>
      </c>
      <c r="F24" s="22">
        <v>2800</v>
      </c>
      <c r="G24" s="22">
        <f t="shared" si="0"/>
        <v>2800</v>
      </c>
      <c r="H2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3.5" customHeight="1" x14ac:dyDescent="0.25">
      <c r="A25" s="39">
        <v>189</v>
      </c>
      <c r="B25" s="10" t="s">
        <v>87</v>
      </c>
      <c r="C25" s="35">
        <v>493471</v>
      </c>
      <c r="D25" s="35">
        <v>91132</v>
      </c>
      <c r="E25" s="22">
        <v>166603</v>
      </c>
      <c r="F25" s="22">
        <v>141849</v>
      </c>
      <c r="G25" s="22">
        <f t="shared" si="0"/>
        <v>893055</v>
      </c>
      <c r="H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3.5" customHeight="1" x14ac:dyDescent="0.25">
      <c r="A26" s="39" t="s">
        <v>68</v>
      </c>
      <c r="B26" s="10" t="s">
        <v>73</v>
      </c>
      <c r="C26" s="35">
        <v>559342</v>
      </c>
      <c r="D26" s="35">
        <v>0</v>
      </c>
      <c r="E26" s="22">
        <v>987000</v>
      </c>
      <c r="F26" s="22">
        <v>500000</v>
      </c>
      <c r="G26" s="22">
        <f t="shared" si="0"/>
        <v>2046342</v>
      </c>
      <c r="H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3.5" customHeight="1" x14ac:dyDescent="0.25">
      <c r="A27" s="39" t="s">
        <v>69</v>
      </c>
      <c r="B27" s="10" t="s">
        <v>52</v>
      </c>
      <c r="C27" s="35">
        <v>289353</v>
      </c>
      <c r="D27" s="35">
        <v>0</v>
      </c>
      <c r="E27" s="22">
        <v>78992</v>
      </c>
      <c r="F27" s="22">
        <v>132734</v>
      </c>
      <c r="G27" s="22">
        <f t="shared" si="0"/>
        <v>501079</v>
      </c>
      <c r="H2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3.5" customHeight="1" x14ac:dyDescent="0.25">
      <c r="A28" s="39" t="s">
        <v>70</v>
      </c>
      <c r="B28" s="10" t="s">
        <v>34</v>
      </c>
      <c r="C28" s="35">
        <v>119049</v>
      </c>
      <c r="D28" s="35">
        <v>0</v>
      </c>
      <c r="E28" s="22">
        <v>13451</v>
      </c>
      <c r="F28" s="22">
        <v>51375</v>
      </c>
      <c r="G28" s="22">
        <f t="shared" si="0"/>
        <v>183875</v>
      </c>
      <c r="H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 x14ac:dyDescent="0.25">
      <c r="A29" s="39" t="s">
        <v>71</v>
      </c>
      <c r="B29" s="10" t="s">
        <v>35</v>
      </c>
      <c r="C29" s="35">
        <v>0</v>
      </c>
      <c r="D29" s="35">
        <v>0</v>
      </c>
      <c r="E29" s="22">
        <v>0</v>
      </c>
      <c r="F29" s="22">
        <v>131337</v>
      </c>
      <c r="G29" s="22">
        <f t="shared" si="0"/>
        <v>131337</v>
      </c>
      <c r="H2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3.5" customHeight="1" x14ac:dyDescent="0.25">
      <c r="A30" s="39" t="s">
        <v>72</v>
      </c>
      <c r="B30" s="10" t="s">
        <v>36</v>
      </c>
      <c r="C30" s="35">
        <v>0</v>
      </c>
      <c r="D30" s="35">
        <v>0</v>
      </c>
      <c r="E30" s="22">
        <v>0</v>
      </c>
      <c r="F30" s="22">
        <v>278010</v>
      </c>
      <c r="G30" s="22">
        <f t="shared" si="0"/>
        <v>278010</v>
      </c>
      <c r="H3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3.5" customHeight="1" x14ac:dyDescent="0.25">
      <c r="A31" s="15"/>
      <c r="B31" s="10"/>
      <c r="C31" s="22"/>
      <c r="D31" s="22"/>
      <c r="E31" s="22"/>
      <c r="F31" s="22"/>
      <c r="G31" s="22"/>
      <c r="H3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3.5" customHeight="1" x14ac:dyDescent="0.25">
      <c r="A32" s="11" t="s">
        <v>6</v>
      </c>
      <c r="B32" s="11"/>
      <c r="C32" s="24">
        <f>SUM(C6:C31)</f>
        <v>64366509</v>
      </c>
      <c r="D32" s="24">
        <f t="shared" ref="D32:G32" si="1">SUM(D6:D31)</f>
        <v>14698868</v>
      </c>
      <c r="E32" s="24">
        <f t="shared" si="1"/>
        <v>47887220</v>
      </c>
      <c r="F32" s="24">
        <f t="shared" si="1"/>
        <v>107932686</v>
      </c>
      <c r="G32" s="24">
        <f t="shared" si="1"/>
        <v>234885283</v>
      </c>
      <c r="H3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3.5" customHeight="1" x14ac:dyDescent="0.25">
      <c r="C33" s="13"/>
      <c r="D33" s="13"/>
      <c r="E33" s="13"/>
      <c r="F33" s="13"/>
      <c r="G33" s="13"/>
      <c r="H3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3.5" customHeight="1" x14ac:dyDescent="0.25">
      <c r="A34" s="5" t="s">
        <v>17</v>
      </c>
      <c r="C34" s="13"/>
      <c r="D34" s="13"/>
      <c r="E34" s="13"/>
      <c r="F34" s="13"/>
      <c r="G34" s="13"/>
      <c r="H3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3.5" customHeight="1" x14ac:dyDescent="0.25">
      <c r="A35" s="47" t="s">
        <v>51</v>
      </c>
      <c r="B35" s="47"/>
      <c r="C35" s="47"/>
      <c r="D35" s="47"/>
      <c r="E35" s="47"/>
      <c r="F35" s="47"/>
      <c r="G35" s="4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3.5" customHeight="1" x14ac:dyDescent="0.25">
      <c r="A36" s="5" t="s">
        <v>91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3.5" customHeight="1" x14ac:dyDescent="0.25"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3.5" customHeight="1" x14ac:dyDescent="0.25"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3.5" customHeight="1" x14ac:dyDescent="0.25"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3.5" customHeight="1" x14ac:dyDescent="0.25"/>
    <row r="41" spans="1:24" ht="13.5" customHeight="1" x14ac:dyDescent="0.25"/>
  </sheetData>
  <mergeCells count="5">
    <mergeCell ref="A35:G35"/>
    <mergeCell ref="A1:G1"/>
    <mergeCell ref="A2:G2"/>
    <mergeCell ref="A3:G3"/>
    <mergeCell ref="A4:G4"/>
  </mergeCells>
  <printOptions horizontalCentered="1"/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1</xdr:col>
                <xdr:colOff>590550</xdr:colOff>
                <xdr:row>2</xdr:row>
                <xdr:rowOff>142875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Normal="100" workbookViewId="0">
      <selection activeCell="D26" sqref="D26"/>
    </sheetView>
  </sheetViews>
  <sheetFormatPr defaultColWidth="9.140625" defaultRowHeight="15" x14ac:dyDescent="0.25"/>
  <cols>
    <col min="1" max="1" width="30.7109375" style="5" customWidth="1"/>
    <col min="2" max="10" width="12.7109375" style="5" customWidth="1"/>
    <col min="11" max="11" width="10.28515625" style="5" bestFit="1" customWidth="1"/>
    <col min="12" max="12" width="12.7109375" style="5" customWidth="1"/>
    <col min="13" max="13" width="11.7109375" style="5" bestFit="1" customWidth="1"/>
    <col min="14" max="14" width="12.42578125" style="5" bestFit="1" customWidth="1"/>
    <col min="15" max="16384" width="9.140625" style="6"/>
  </cols>
  <sheetData>
    <row r="1" spans="1:14" s="2" customFormat="1" ht="13.5" customHeight="1" x14ac:dyDescent="0.25">
      <c r="A1" s="45" t="s">
        <v>46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1"/>
      <c r="N1" s="1"/>
    </row>
    <row r="2" spans="1:14" s="2" customFormat="1" ht="13.5" customHeight="1" x14ac:dyDescent="0.25">
      <c r="A2" s="45" t="s">
        <v>45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1"/>
      <c r="N2" s="1"/>
    </row>
    <row r="3" spans="1:14" s="2" customFormat="1" ht="13.5" customHeight="1" x14ac:dyDescent="0.25">
      <c r="A3" s="48" t="s">
        <v>81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1"/>
      <c r="N3" s="1"/>
    </row>
    <row r="4" spans="1:14" s="2" customFormat="1" ht="13.5" customHeight="1" x14ac:dyDescent="0.25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1"/>
      <c r="N4" s="1"/>
    </row>
    <row r="5" spans="1:14" ht="32.25" customHeight="1" x14ac:dyDescent="0.25">
      <c r="A5" s="3" t="s">
        <v>1</v>
      </c>
      <c r="B5" s="3" t="s">
        <v>37</v>
      </c>
      <c r="C5" s="3" t="s">
        <v>38</v>
      </c>
      <c r="D5" s="3" t="s">
        <v>41</v>
      </c>
      <c r="E5" s="3" t="s">
        <v>42</v>
      </c>
      <c r="F5" s="3" t="s">
        <v>39</v>
      </c>
      <c r="G5" s="3" t="s">
        <v>44</v>
      </c>
      <c r="H5" s="3" t="s">
        <v>26</v>
      </c>
      <c r="I5" s="3" t="s">
        <v>43</v>
      </c>
      <c r="J5" s="3" t="s">
        <v>40</v>
      </c>
      <c r="K5" s="3" t="s">
        <v>5</v>
      </c>
      <c r="L5" s="3" t="s">
        <v>6</v>
      </c>
    </row>
    <row r="6" spans="1:14" ht="13.5" customHeight="1" x14ac:dyDescent="0.25">
      <c r="A6" s="10" t="s">
        <v>7</v>
      </c>
      <c r="B6" s="17">
        <v>0</v>
      </c>
      <c r="C6" s="17">
        <v>0</v>
      </c>
      <c r="D6" s="17">
        <v>9232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476872</v>
      </c>
      <c r="K6" s="9">
        <f>L6/$L$22</f>
        <v>2.0695379199215302E-3</v>
      </c>
      <c r="L6" s="17">
        <f t="shared" ref="L6" si="0">SUM(B6:J6)</f>
        <v>486104</v>
      </c>
      <c r="M6" s="20"/>
      <c r="N6" s="20"/>
    </row>
    <row r="7" spans="1:14" ht="13.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20"/>
      <c r="N7" s="20"/>
    </row>
    <row r="8" spans="1:14" ht="13.5" customHeight="1" x14ac:dyDescent="0.25">
      <c r="A8" s="7" t="s">
        <v>8</v>
      </c>
      <c r="B8" s="8"/>
      <c r="C8" s="8"/>
      <c r="D8" s="8"/>
      <c r="E8" s="8"/>
      <c r="F8" s="8"/>
      <c r="G8" s="8"/>
      <c r="H8" s="8"/>
      <c r="I8" s="8"/>
      <c r="J8" s="8"/>
      <c r="K8" s="9"/>
      <c r="L8" s="8"/>
      <c r="M8" s="20"/>
      <c r="N8" s="20"/>
    </row>
    <row r="9" spans="1:14" ht="13.5" customHeight="1" x14ac:dyDescent="0.25">
      <c r="A9" s="10" t="s">
        <v>9</v>
      </c>
      <c r="B9" s="17">
        <v>4185593</v>
      </c>
      <c r="C9" s="17">
        <v>195639</v>
      </c>
      <c r="D9" s="17">
        <v>50573</v>
      </c>
      <c r="E9" s="17">
        <v>4988977</v>
      </c>
      <c r="F9" s="17">
        <v>3600958</v>
      </c>
      <c r="G9" s="17">
        <v>58078456</v>
      </c>
      <c r="H9" s="17">
        <v>0</v>
      </c>
      <c r="I9" s="17">
        <v>0</v>
      </c>
      <c r="J9" s="17">
        <v>594456</v>
      </c>
      <c r="K9" s="9">
        <f t="shared" ref="K9:K14" si="1">L9/$L$22</f>
        <v>0.30523262711184845</v>
      </c>
      <c r="L9" s="17">
        <f>SUM(B9:J9)</f>
        <v>71694652</v>
      </c>
      <c r="M9" s="20"/>
      <c r="N9" s="20"/>
    </row>
    <row r="10" spans="1:14" ht="13.5" customHeight="1" x14ac:dyDescent="0.25">
      <c r="A10" s="10" t="s">
        <v>53</v>
      </c>
      <c r="B10" s="17">
        <v>3550482</v>
      </c>
      <c r="C10" s="17">
        <v>500</v>
      </c>
      <c r="D10" s="17">
        <v>678590</v>
      </c>
      <c r="E10" s="17">
        <v>1424207</v>
      </c>
      <c r="F10" s="17">
        <v>55267</v>
      </c>
      <c r="G10" s="17">
        <v>110808</v>
      </c>
      <c r="H10" s="17">
        <v>0</v>
      </c>
      <c r="I10" s="17">
        <v>0</v>
      </c>
      <c r="J10" s="17">
        <v>0</v>
      </c>
      <c r="K10" s="9">
        <f t="shared" si="1"/>
        <v>2.4777431457891724E-2</v>
      </c>
      <c r="L10" s="17">
        <f t="shared" ref="L10:L13" si="2">SUM(B10:J10)</f>
        <v>5819854</v>
      </c>
      <c r="M10" s="20"/>
      <c r="N10" s="20"/>
    </row>
    <row r="11" spans="1:14" ht="12.75" customHeight="1" x14ac:dyDescent="0.25">
      <c r="A11" s="10" t="s">
        <v>10</v>
      </c>
      <c r="B11" s="17">
        <v>7552649</v>
      </c>
      <c r="C11" s="17">
        <v>39256</v>
      </c>
      <c r="D11" s="17">
        <v>232105</v>
      </c>
      <c r="E11" s="17">
        <v>527749</v>
      </c>
      <c r="F11" s="17">
        <v>0</v>
      </c>
      <c r="G11" s="17">
        <v>0</v>
      </c>
      <c r="H11" s="17">
        <v>0</v>
      </c>
      <c r="I11" s="17">
        <v>0</v>
      </c>
      <c r="J11" s="17">
        <v>7500</v>
      </c>
      <c r="K11" s="9">
        <f t="shared" si="1"/>
        <v>3.5588687776577303E-2</v>
      </c>
      <c r="L11" s="17">
        <f t="shared" si="2"/>
        <v>8359259</v>
      </c>
      <c r="M11" s="20"/>
      <c r="N11" s="20"/>
    </row>
    <row r="12" spans="1:14" ht="13.5" customHeight="1" x14ac:dyDescent="0.25">
      <c r="A12" s="38" t="s">
        <v>84</v>
      </c>
      <c r="B12" s="17">
        <v>15482599</v>
      </c>
      <c r="C12" s="17">
        <v>0</v>
      </c>
      <c r="D12" s="17">
        <v>88855</v>
      </c>
      <c r="E12" s="17">
        <v>689853</v>
      </c>
      <c r="F12" s="17">
        <v>164300</v>
      </c>
      <c r="G12" s="17">
        <v>45000</v>
      </c>
      <c r="H12" s="17">
        <v>0</v>
      </c>
      <c r="I12" s="17">
        <v>0</v>
      </c>
      <c r="J12" s="17">
        <v>10000</v>
      </c>
      <c r="K12" s="9">
        <f t="shared" si="1"/>
        <v>7.0164493873377323E-2</v>
      </c>
      <c r="L12" s="17">
        <f t="shared" si="2"/>
        <v>16480607</v>
      </c>
      <c r="M12" s="20"/>
      <c r="N12" s="20"/>
    </row>
    <row r="13" spans="1:14" ht="13.5" customHeight="1" x14ac:dyDescent="0.25">
      <c r="A13" s="10" t="s">
        <v>11</v>
      </c>
      <c r="B13" s="17">
        <v>21397935</v>
      </c>
      <c r="C13" s="17">
        <v>27874</v>
      </c>
      <c r="D13" s="17">
        <v>82514</v>
      </c>
      <c r="E13" s="17">
        <v>1136119</v>
      </c>
      <c r="F13" s="17">
        <v>10150</v>
      </c>
      <c r="G13" s="17">
        <v>65256</v>
      </c>
      <c r="H13" s="17">
        <v>0</v>
      </c>
      <c r="I13" s="17">
        <v>0</v>
      </c>
      <c r="J13" s="17">
        <v>18000</v>
      </c>
      <c r="K13" s="9">
        <f t="shared" si="1"/>
        <v>9.6804055620632476E-2</v>
      </c>
      <c r="L13" s="17">
        <f t="shared" si="2"/>
        <v>22737848</v>
      </c>
      <c r="M13" s="20"/>
      <c r="N13" s="20"/>
    </row>
    <row r="14" spans="1:14" s="2" customFormat="1" ht="13.5" customHeight="1" x14ac:dyDescent="0.25">
      <c r="A14" s="19" t="s">
        <v>12</v>
      </c>
      <c r="B14" s="18">
        <f>SUM(B9:B13)</f>
        <v>52169258</v>
      </c>
      <c r="C14" s="18">
        <f t="shared" ref="C14:H14" si="3">SUM(C9:C13)</f>
        <v>263269</v>
      </c>
      <c r="D14" s="18">
        <f t="shared" si="3"/>
        <v>1132637</v>
      </c>
      <c r="E14" s="18">
        <f t="shared" si="3"/>
        <v>8766905</v>
      </c>
      <c r="F14" s="18">
        <f>SUM(F9:F13)</f>
        <v>3830675</v>
      </c>
      <c r="G14" s="18">
        <f>SUM(G9:G13)</f>
        <v>58299520</v>
      </c>
      <c r="H14" s="18">
        <f t="shared" si="3"/>
        <v>0</v>
      </c>
      <c r="I14" s="18">
        <f>SUM(I9:I13)</f>
        <v>0</v>
      </c>
      <c r="J14" s="18">
        <f>SUM(J9:J13)</f>
        <v>629956</v>
      </c>
      <c r="K14" s="12">
        <f t="shared" si="1"/>
        <v>0.53256729584032725</v>
      </c>
      <c r="L14" s="18">
        <f>SUM(B14:J14)</f>
        <v>125092220</v>
      </c>
      <c r="M14" s="20"/>
      <c r="N14" s="20"/>
    </row>
    <row r="15" spans="1:14" ht="13.5" customHeight="1" x14ac:dyDescent="0.25">
      <c r="A15" s="11"/>
      <c r="B15" s="17"/>
      <c r="C15" s="17"/>
      <c r="D15" s="17"/>
      <c r="E15" s="17"/>
      <c r="F15" s="17"/>
      <c r="G15" s="17"/>
      <c r="H15" s="17"/>
      <c r="I15" s="17"/>
      <c r="J15" s="17"/>
      <c r="K15" s="9"/>
      <c r="L15" s="17"/>
      <c r="M15" s="20"/>
      <c r="N15" s="20"/>
    </row>
    <row r="16" spans="1:14" ht="13.5" customHeight="1" x14ac:dyDescent="0.25">
      <c r="A16" s="10" t="s">
        <v>13</v>
      </c>
      <c r="B16" s="17">
        <v>1272992</v>
      </c>
      <c r="C16" s="17">
        <v>0</v>
      </c>
      <c r="D16" s="17">
        <v>0</v>
      </c>
      <c r="E16" s="17">
        <v>4491581</v>
      </c>
      <c r="F16" s="17">
        <v>926343</v>
      </c>
      <c r="G16" s="17">
        <v>43800</v>
      </c>
      <c r="H16" s="17">
        <v>1318670</v>
      </c>
      <c r="I16" s="17">
        <v>8559197</v>
      </c>
      <c r="J16" s="17">
        <v>6128989</v>
      </c>
      <c r="K16" s="9">
        <f>L16/$L$22</f>
        <v>9.6819910168658804E-2</v>
      </c>
      <c r="L16" s="17">
        <f t="shared" ref="L16:L20" si="4">SUM(B16:J16)</f>
        <v>22741572</v>
      </c>
      <c r="M16" s="20"/>
      <c r="N16" s="20"/>
    </row>
    <row r="17" spans="1:14" ht="13.5" customHeight="1" x14ac:dyDescent="0.25">
      <c r="A17" s="10" t="s">
        <v>14</v>
      </c>
      <c r="B17" s="17">
        <v>0</v>
      </c>
      <c r="C17" s="17">
        <v>0</v>
      </c>
      <c r="D17" s="17">
        <v>310865</v>
      </c>
      <c r="E17" s="17">
        <v>0</v>
      </c>
      <c r="F17" s="17">
        <v>18662362</v>
      </c>
      <c r="G17" s="17">
        <v>127806</v>
      </c>
      <c r="H17" s="17">
        <v>24231486</v>
      </c>
      <c r="I17" s="17">
        <v>0</v>
      </c>
      <c r="J17" s="17">
        <v>426829</v>
      </c>
      <c r="K17" s="9">
        <f>L17/$L$22</f>
        <v>0.18630093567846054</v>
      </c>
      <c r="L17" s="17">
        <f t="shared" si="4"/>
        <v>43759348</v>
      </c>
      <c r="M17" s="20"/>
      <c r="N17" s="20"/>
    </row>
    <row r="18" spans="1:14" ht="13.5" customHeight="1" x14ac:dyDescent="0.25">
      <c r="A18" s="10" t="s">
        <v>15</v>
      </c>
      <c r="B18" s="17">
        <v>0</v>
      </c>
      <c r="C18" s="17">
        <v>0</v>
      </c>
      <c r="D18" s="17">
        <v>11695</v>
      </c>
      <c r="E18" s="17">
        <v>528262</v>
      </c>
      <c r="F18" s="17">
        <v>0</v>
      </c>
      <c r="G18" s="17">
        <v>0</v>
      </c>
      <c r="H18" s="17">
        <v>0</v>
      </c>
      <c r="I18" s="17">
        <v>0</v>
      </c>
      <c r="J18" s="17">
        <v>1438937</v>
      </c>
      <c r="K18" s="9">
        <f>L18/$L$22</f>
        <v>8.4249382282499154E-3</v>
      </c>
      <c r="L18" s="17">
        <f>SUM(B18:J18)</f>
        <v>1978894</v>
      </c>
      <c r="M18" s="20"/>
      <c r="N18" s="20"/>
    </row>
    <row r="19" spans="1:14" ht="13.5" customHeight="1" x14ac:dyDescent="0.25">
      <c r="A19" s="10" t="s">
        <v>80</v>
      </c>
      <c r="B19" s="17">
        <v>0</v>
      </c>
      <c r="C19" s="17">
        <v>0</v>
      </c>
      <c r="D19" s="17">
        <v>4158</v>
      </c>
      <c r="E19" s="17">
        <v>0</v>
      </c>
      <c r="F19" s="17">
        <v>1876550</v>
      </c>
      <c r="G19" s="17">
        <v>0</v>
      </c>
      <c r="H19" s="17">
        <v>0</v>
      </c>
      <c r="I19" s="17">
        <v>0</v>
      </c>
      <c r="J19" s="17">
        <v>0</v>
      </c>
      <c r="K19" s="9">
        <f>L19/$L$22</f>
        <v>8.00692140426695E-3</v>
      </c>
      <c r="L19" s="17">
        <f>SUM(B19:J19)</f>
        <v>1880708</v>
      </c>
      <c r="M19" s="20"/>
      <c r="N19" s="20"/>
    </row>
    <row r="20" spans="1:14" x14ac:dyDescent="0.25">
      <c r="A20" s="10" t="s">
        <v>16</v>
      </c>
      <c r="B20" s="17">
        <f>13721859+1074667</f>
        <v>14796526</v>
      </c>
      <c r="C20" s="17">
        <f>3840998-33327</f>
        <v>3807671</v>
      </c>
      <c r="D20" s="17">
        <f>591457+85806</f>
        <v>677263</v>
      </c>
      <c r="E20" s="17">
        <f>1367628+2792382</f>
        <v>4160010</v>
      </c>
      <c r="F20" s="17">
        <f>1322214-426344</f>
        <v>895870</v>
      </c>
      <c r="G20" s="17">
        <f>147844-165477</f>
        <v>-17633</v>
      </c>
      <c r="H20" s="17">
        <v>0</v>
      </c>
      <c r="I20" s="17">
        <f>11623119+151569</f>
        <v>11774688</v>
      </c>
      <c r="J20" s="17">
        <f>2135079+716963</f>
        <v>2852042</v>
      </c>
      <c r="K20" s="9">
        <f>L20/$L$22</f>
        <v>0.16581046076011496</v>
      </c>
      <c r="L20" s="17">
        <f t="shared" si="4"/>
        <v>38946437</v>
      </c>
      <c r="M20" s="20"/>
      <c r="N20" s="20"/>
    </row>
    <row r="21" spans="1:14" ht="13.5" customHeight="1" x14ac:dyDescent="0.25">
      <c r="A21" s="10"/>
      <c r="B21" s="17"/>
      <c r="C21" s="17"/>
      <c r="D21" s="17"/>
      <c r="E21" s="17"/>
      <c r="F21" s="17"/>
      <c r="G21" s="17"/>
      <c r="H21" s="17"/>
      <c r="I21" s="17"/>
      <c r="J21" s="17"/>
      <c r="K21" s="9"/>
      <c r="L21" s="17"/>
      <c r="N21" s="20"/>
    </row>
    <row r="22" spans="1:14" ht="13.5" customHeight="1" x14ac:dyDescent="0.25">
      <c r="A22" s="19" t="s">
        <v>6</v>
      </c>
      <c r="B22" s="18">
        <f t="shared" ref="B22:H22" si="5">SUM(B14:B20)+B6</f>
        <v>68238776</v>
      </c>
      <c r="C22" s="18">
        <f t="shared" si="5"/>
        <v>4070940</v>
      </c>
      <c r="D22" s="18">
        <f t="shared" si="5"/>
        <v>2145850</v>
      </c>
      <c r="E22" s="18">
        <f t="shared" si="5"/>
        <v>17946758</v>
      </c>
      <c r="F22" s="18">
        <f t="shared" ref="F22:G22" si="6">SUM(F14:F20)+F6</f>
        <v>26191800</v>
      </c>
      <c r="G22" s="18">
        <f t="shared" si="6"/>
        <v>58453493</v>
      </c>
      <c r="H22" s="18">
        <f t="shared" si="5"/>
        <v>25550156</v>
      </c>
      <c r="I22" s="18">
        <f>SUM(I14:I20)+I6</f>
        <v>20333885</v>
      </c>
      <c r="J22" s="18">
        <f>SUM(J14:J20)+J6</f>
        <v>11953625</v>
      </c>
      <c r="K22" s="12">
        <f>L22/$L$22</f>
        <v>1</v>
      </c>
      <c r="L22" s="18">
        <f>SUM(B22:J22)</f>
        <v>234885283</v>
      </c>
      <c r="M22" s="20"/>
      <c r="N22" s="20"/>
    </row>
    <row r="23" spans="1:14" ht="13.5" customHeight="1" x14ac:dyDescent="0.25">
      <c r="B23" s="13"/>
      <c r="C23" s="13"/>
      <c r="D23" s="13"/>
      <c r="E23" s="13"/>
      <c r="F23" s="13"/>
      <c r="G23" s="13"/>
      <c r="H23" s="13"/>
      <c r="I23" s="13"/>
      <c r="J23" s="13"/>
      <c r="K23" s="14"/>
      <c r="L23" s="13"/>
    </row>
    <row r="24" spans="1:14" ht="13.5" customHeight="1" x14ac:dyDescent="0.25">
      <c r="A24" s="5" t="s">
        <v>17</v>
      </c>
      <c r="B24" s="13"/>
      <c r="C24" s="13"/>
      <c r="D24" s="13"/>
      <c r="E24" s="13"/>
      <c r="F24" s="13"/>
      <c r="G24" s="13"/>
      <c r="H24" s="13"/>
      <c r="I24" s="13"/>
      <c r="J24" s="13"/>
      <c r="K24" s="14"/>
      <c r="L24" s="13"/>
    </row>
    <row r="25" spans="1:14" ht="13.5" customHeight="1" x14ac:dyDescent="0.25">
      <c r="A25" s="5" t="s">
        <v>74</v>
      </c>
      <c r="D25" s="14"/>
      <c r="K25" s="14"/>
    </row>
    <row r="26" spans="1:14" ht="13.5" customHeight="1" x14ac:dyDescent="0.25">
      <c r="A26" s="42" t="s">
        <v>75</v>
      </c>
      <c r="B26" s="42"/>
      <c r="C26" s="42"/>
      <c r="D26" s="42"/>
      <c r="E26" s="42"/>
      <c r="F26" s="42"/>
      <c r="G26" s="42"/>
    </row>
    <row r="27" spans="1:14" ht="13.5" customHeight="1" x14ac:dyDescent="0.25">
      <c r="A27" s="5" t="s">
        <v>76</v>
      </c>
    </row>
    <row r="28" spans="1:14" ht="13.5" customHeight="1" x14ac:dyDescent="0.25">
      <c r="A28" s="47" t="s">
        <v>91</v>
      </c>
      <c r="B28" s="47"/>
      <c r="C28" s="47"/>
      <c r="D28" s="47"/>
      <c r="E28" s="47"/>
      <c r="F28" s="41"/>
      <c r="G28" s="41"/>
    </row>
  </sheetData>
  <mergeCells count="4">
    <mergeCell ref="A1:L1"/>
    <mergeCell ref="A2:L2"/>
    <mergeCell ref="A3:L3"/>
    <mergeCell ref="A28:E28"/>
  </mergeCells>
  <printOptions horizontalCentered="1"/>
  <pageMargins left="0.4" right="0.4" top="0.5" bottom="0.75" header="0.3" footer="0.3"/>
  <pageSetup scale="77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4097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0</xdr:col>
                <xdr:colOff>1304925</xdr:colOff>
                <xdr:row>2</xdr:row>
                <xdr:rowOff>142875</xdr:rowOff>
              </to>
            </anchor>
          </objectPr>
        </oleObject>
      </mc:Choice>
      <mc:Fallback>
        <oleObject progId="Visio.Drawing.11" shapeId="4097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E610E39D96C344A4903BDB47513A1B" ma:contentTypeVersion="24" ma:contentTypeDescription="Create a new document." ma:contentTypeScope="" ma:versionID="7d76697445c8917add42fe21610daa8c">
  <xsd:schema xmlns:xsd="http://www.w3.org/2001/XMLSchema" xmlns:xs="http://www.w3.org/2001/XMLSchema" xmlns:p="http://schemas.microsoft.com/office/2006/metadata/properties" xmlns:ns1="http://schemas.microsoft.com/sharepoint/v3" xmlns:ns2="5ea28995-8b9e-4f64-9914-9bc46bbb117a" xmlns:ns3="http://schemas.microsoft.com/sharepoint/v4" xmlns:ns4="70223cc4-264a-4955-842e-0e6de6a0d905" targetNamespace="http://schemas.microsoft.com/office/2006/metadata/properties" ma:root="true" ma:fieldsID="2b7eb4f6222ab09b7370096d0ebbd875" ns1:_="" ns2:_="" ns3:_="" ns4:_="">
    <xsd:import namespace="http://schemas.microsoft.com/sharepoint/v3"/>
    <xsd:import namespace="5ea28995-8b9e-4f64-9914-9bc46bbb117a"/>
    <xsd:import namespace="http://schemas.microsoft.com/sharepoint/v4"/>
    <xsd:import namespace="70223cc4-264a-4955-842e-0e6de6a0d90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AverageRating" minOccurs="0"/>
                <xsd:element ref="ns1:RatingCount" minOccurs="0"/>
                <xsd:element ref="ns1:RatedBy" minOccurs="0"/>
                <xsd:element ref="ns1:Ratings" minOccurs="0"/>
                <xsd:element ref="ns1:LikesCount" minOccurs="0"/>
                <xsd:element ref="ns1:LikedBy" minOccurs="0"/>
                <xsd:element ref="ns2:TaxKeywordTaxHTField" minOccurs="0"/>
                <xsd:element ref="ns2:TaxCatchAll" minOccurs="0"/>
                <xsd:element ref="ns2:_dlc_DocId" minOccurs="0"/>
                <xsd:element ref="ns2:_dlc_DocIdUrl" minOccurs="0"/>
                <xsd:element ref="ns2:_dlc_DocIdPersistId" minOccurs="0"/>
                <xsd:element ref="ns3:IconOverlay" minOccurs="0"/>
                <xsd:element ref="ns2:LastSharedByUser" minOccurs="0"/>
                <xsd:element ref="ns2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10" nillable="true" ma:displayName="Rating (0-5)" ma:decimals="2" ma:description="Average value of all the ratings that have been submitted" ma:internalName="AverageRating" ma:readOnly="true">
      <xsd:simpleType>
        <xsd:restriction base="dms:Number"/>
      </xsd:simpleType>
    </xsd:element>
    <xsd:element name="RatingCount" ma:index="11" nillable="true" ma:displayName="Number of Ratings" ma:decimals="0" ma:description="Number of ratings submitted" ma:internalName="RatingCount" ma:readOnly="true">
      <xsd:simpleType>
        <xsd:restriction base="dms:Number"/>
      </xsd:simpleType>
    </xsd:element>
    <xsd:element name="RatedBy" ma:index="12" nillable="true" ma:displayName="Rated By" ma:description="Users rated the item." ma:hidden="true" ma:list="UserInfo" ma:internalName="Rat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s" ma:index="13" nillable="true" ma:displayName="User ratings" ma:description="User ratings for the item" ma:hidden="true" ma:internalName="Ratings">
      <xsd:simpleType>
        <xsd:restriction base="dms:Note"/>
      </xsd:simpleType>
    </xsd:element>
    <xsd:element name="LikesCount" ma:index="14" nillable="true" ma:displayName="Number of Likes" ma:internalName="LikesCount">
      <xsd:simpleType>
        <xsd:restriction base="dms:Unknown"/>
      </xsd:simpleType>
    </xsd:element>
    <xsd:element name="LikedBy" ma:index="15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28995-8b9e-4f64-9914-9bc46bbb117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KeywordTaxHTField" ma:index="17" nillable="true" ma:taxonomy="true" ma:internalName="TaxKeywordTaxHTField" ma:taxonomyFieldName="TaxKeyword" ma:displayName="Enterprise Keywords" ma:fieldId="{23f27201-bee3-471e-b2e7-b64fd8b7ca38}" ma:taxonomyMulti="true" ma:sspId="c74f3122-44b1-41ea-91ad-831baa7c83a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632ed90c-f00c-4295-88f4-47d234c099f6}" ma:internalName="TaxCatchAll" ma:showField="CatchAllData" ma:web="5ea28995-8b9e-4f64-9914-9bc46bbb11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LastSharedByUser" ma:index="24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25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2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223cc4-264a-4955-842e-0e6de6a0d9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6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27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28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2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3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3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3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3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ea28995-8b9e-4f64-9914-9bc46bbb117a">BUDGET-18609323-32368</_dlc_DocId>
    <_dlc_DocIdUrl xmlns="5ea28995-8b9e-4f64-9914-9bc46bbb117a">
      <Url>https://uwlax.sharepoint.com/sites/budget-office/_layouts/15/DocIdRedir.aspx?ID=BUDGET-18609323-32368</Url>
      <Description>BUDGET-18609323-32368</Description>
    </_dlc_DocIdUrl>
    <LikesCount xmlns="http://schemas.microsoft.com/sharepoint/v3" xsi:nil="true"/>
    <TaxCatchAll xmlns="5ea28995-8b9e-4f64-9914-9bc46bbb117a"/>
    <IconOverlay xmlns="http://schemas.microsoft.com/sharepoint/v4" xsi:nil="true"/>
    <Ratings xmlns="http://schemas.microsoft.com/sharepoint/v3" xsi:nil="true"/>
    <LikedBy xmlns="http://schemas.microsoft.com/sharepoint/v3">
      <UserInfo>
        <DisplayName/>
        <AccountId xsi:nil="true"/>
        <AccountType/>
      </UserInfo>
    </LikedBy>
    <RatedBy xmlns="http://schemas.microsoft.com/sharepoint/v3">
      <UserInfo>
        <DisplayName/>
        <AccountId xsi:nil="true"/>
        <AccountType/>
      </UserInfo>
    </RatedBy>
    <TaxKeywordTaxHTField xmlns="5ea28995-8b9e-4f64-9914-9bc46bbb117a">
      <Terms xmlns="http://schemas.microsoft.com/office/infopath/2007/PartnerControls"/>
    </TaxKeywordTaxHTField>
    <SharedWithUsers xmlns="5ea28995-8b9e-4f64-9914-9bc46bbb117a">
      <UserInfo>
        <DisplayName>Kristin Stanley</DisplayName>
        <AccountId>16</AccountId>
        <AccountType/>
      </UserInfo>
      <UserInfo>
        <DisplayName>Kelly Buchholz</DisplayName>
        <AccountId>883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C9EBFFF-C333-4737-9736-34CE2204FA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193F216-C429-4493-8D40-03FF5A9AB15D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054648-FF9A-4FD5-8FD3-315EAA9283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ea28995-8b9e-4f64-9914-9bc46bbb117a"/>
    <ds:schemaRef ds:uri="http://schemas.microsoft.com/sharepoint/v4"/>
    <ds:schemaRef ds:uri="70223cc4-264a-4955-842e-0e6de6a0d9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A87CB4C-6C38-4AFC-BB0D-A667B8E6629F}">
  <ds:schemaRefs>
    <ds:schemaRef ds:uri="70223cc4-264a-4955-842e-0e6de6a0d905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sharepoint/v4"/>
    <ds:schemaRef ds:uri="5ea28995-8b9e-4f64-9914-9bc46bbb117a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All Funds</vt:lpstr>
      <vt:lpstr>GPR Funds</vt:lpstr>
      <vt:lpstr>By Fund</vt:lpstr>
      <vt:lpstr>By Functional Activity</vt:lpstr>
      <vt:lpstr>'All Funds'!Print_Area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Stanley Kristin M</dc:creator>
  <cp:lastModifiedBy>Kelly Buchholz</cp:lastModifiedBy>
  <cp:lastPrinted>2018-07-17T20:39:11Z</cp:lastPrinted>
  <dcterms:created xsi:type="dcterms:W3CDTF">2012-10-02T18:36:47Z</dcterms:created>
  <dcterms:modified xsi:type="dcterms:W3CDTF">2019-09-23T13:39:48Z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0x0101007FE610E39D96C344A4903BDB47513A1B</vt:lpwstr>
  </property>
  <property fmtid="{D5CDD505-2E9C-101B-9397-08002B2CF9AE}" pid="3" name="_dlc_DocIdItemGuid">
    <vt:lpwstr>5eb205b8-dbdb-422c-890b-9ac8927faa96</vt:lpwstr>
  </property>
  <property fmtid="{D5CDD505-2E9C-101B-9397-08002B2CF9AE}" pid="4" name="TaxKeyword">
    <vt:lpwstr/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</Properties>
</file>